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09 Suicide and Self-harm\"/>
    </mc:Choice>
  </mc:AlternateContent>
  <xr:revisionPtr revIDLastSave="0" documentId="13_ncr:1_{2ED4EC75-AD82-4B09-AFD3-2CC09BFCC59F}"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definedName>
    <definedName name="abc">[1]DataAnnualUpdate!$L:$R</definedName>
    <definedName name="ethnicdata">'Māori_Non-Māori historic data'!$A:$K</definedName>
    <definedName name="joinhistrefresh">#REF!</definedName>
    <definedName name="_xlnm.Print_Area" localSheetId="1">'Māori vs Non-Māori'!$A$1:$X$66</definedName>
    <definedName name="_xlnm.Print_Area" localSheetId="2">'Māori vs Non-Māori by sex'!$A$1:$AA$56</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08" i="11" l="1"/>
  <c r="BE10" i="16" l="1"/>
  <c r="BB10" i="13"/>
  <c r="A504" i="11" l="1"/>
  <c r="A503" i="11"/>
  <c r="A502" i="11"/>
  <c r="A501" i="11"/>
  <c r="A500" i="11"/>
  <c r="A499" i="11"/>
  <c r="A498" i="11"/>
  <c r="A497" i="11"/>
  <c r="A496" i="11"/>
  <c r="A495" i="11"/>
  <c r="A494" i="11"/>
  <c r="A493" i="11"/>
  <c r="A492" i="11"/>
  <c r="A491" i="11"/>
  <c r="A490" i="11"/>
  <c r="A489" i="11"/>
  <c r="A488" i="11"/>
  <c r="A487" i="11"/>
  <c r="A486" i="11"/>
  <c r="A485" i="11"/>
  <c r="A484" i="11"/>
  <c r="A483" i="11"/>
  <c r="A482" i="11"/>
  <c r="A481" i="11"/>
  <c r="A480" i="11"/>
  <c r="A479" i="11"/>
  <c r="A478" i="11"/>
  <c r="A477" i="11"/>
  <c r="A476" i="11"/>
  <c r="A475" i="11"/>
  <c r="A474" i="11"/>
  <c r="A473" i="11"/>
  <c r="A472" i="11"/>
  <c r="A471" i="11"/>
  <c r="A470" i="11"/>
  <c r="A469" i="11"/>
  <c r="A468" i="11"/>
  <c r="A467" i="11"/>
  <c r="A466" i="11"/>
  <c r="A465" i="11"/>
  <c r="A464" i="11"/>
  <c r="A463" i="11"/>
  <c r="A462" i="11"/>
  <c r="A461" i="11"/>
  <c r="A460" i="11"/>
  <c r="A459" i="11"/>
  <c r="A458" i="11"/>
  <c r="A457" i="11"/>
  <c r="A456" i="11"/>
  <c r="A455" i="11"/>
  <c r="A454" i="11"/>
  <c r="A453" i="11"/>
  <c r="A452" i="11"/>
  <c r="A451" i="11"/>
  <c r="A450" i="11"/>
  <c r="A449" i="11"/>
  <c r="A448" i="11"/>
  <c r="A447" i="11"/>
  <c r="A446" i="11"/>
  <c r="A445" i="11"/>
  <c r="A444" i="11"/>
  <c r="A443" i="11"/>
  <c r="A442" i="11"/>
  <c r="A441" i="11"/>
  <c r="A440" i="11"/>
  <c r="A439" i="11"/>
  <c r="A438" i="11"/>
  <c r="A437" i="11"/>
  <c r="A436" i="11"/>
  <c r="A435" i="11"/>
  <c r="A434" i="11"/>
  <c r="A433" i="11"/>
  <c r="A432" i="11"/>
  <c r="A431" i="11"/>
  <c r="A430" i="11"/>
  <c r="A429" i="11"/>
  <c r="A428" i="11"/>
  <c r="A427" i="11"/>
  <c r="A426" i="11"/>
  <c r="A425" i="11"/>
  <c r="A424" i="11"/>
  <c r="A423" i="11"/>
  <c r="A422" i="11"/>
  <c r="A421" i="11"/>
  <c r="A420" i="11"/>
  <c r="A419" i="11"/>
  <c r="A418" i="11"/>
  <c r="A417" i="11"/>
  <c r="A416" i="11"/>
  <c r="A415" i="11"/>
  <c r="A414" i="11"/>
  <c r="A413" i="11"/>
  <c r="A412" i="11"/>
  <c r="A411" i="11"/>
  <c r="A410" i="11"/>
  <c r="A409" i="11"/>
  <c r="A408" i="11"/>
  <c r="A407" i="11"/>
  <c r="A406" i="11"/>
  <c r="A405" i="11"/>
  <c r="A404" i="11"/>
  <c r="A403" i="11"/>
  <c r="A402" i="11"/>
  <c r="A401" i="11"/>
  <c r="A400" i="11"/>
  <c r="A399" i="11"/>
  <c r="A398" i="11"/>
  <c r="A397" i="11"/>
  <c r="A396" i="11"/>
  <c r="A395" i="11"/>
  <c r="A394" i="11"/>
  <c r="A393" i="11"/>
  <c r="A392" i="11"/>
  <c r="A391" i="11"/>
  <c r="A390" i="11"/>
  <c r="A389" i="11"/>
  <c r="A388" i="11"/>
  <c r="A387" i="11"/>
  <c r="A386" i="11"/>
  <c r="A385" i="11"/>
  <c r="A384" i="11"/>
  <c r="A383" i="11"/>
  <c r="A382" i="11"/>
  <c r="A381" i="11"/>
  <c r="A380" i="11"/>
  <c r="A379" i="11"/>
  <c r="A378" i="11"/>
  <c r="A377" i="11"/>
  <c r="A376" i="11"/>
  <c r="A375" i="11"/>
  <c r="A374" i="11"/>
  <c r="A373" i="11"/>
  <c r="A372" i="11"/>
  <c r="A371" i="11"/>
  <c r="A370" i="11"/>
  <c r="A369" i="11"/>
  <c r="A368" i="11"/>
  <c r="A367" i="11"/>
  <c r="A366" i="11"/>
  <c r="A365" i="11"/>
  <c r="A364" i="11"/>
  <c r="A363" i="11"/>
  <c r="A362" i="11"/>
  <c r="A361" i="11"/>
  <c r="A360" i="11"/>
  <c r="A359" i="11"/>
  <c r="A358" i="11"/>
  <c r="A357" i="11"/>
  <c r="A356" i="11"/>
  <c r="A355" i="11"/>
  <c r="A354" i="11"/>
  <c r="A353" i="11"/>
  <c r="A352" i="11"/>
  <c r="A351" i="11"/>
  <c r="A350" i="11"/>
  <c r="A349" i="11"/>
  <c r="A348" i="11"/>
  <c r="A347" i="11"/>
  <c r="A346" i="11"/>
  <c r="A345" i="11"/>
  <c r="A344" i="11"/>
  <c r="A343" i="11"/>
  <c r="A342" i="11"/>
  <c r="A341" i="11"/>
  <c r="A340" i="11"/>
  <c r="A339" i="11"/>
  <c r="A338" i="11"/>
  <c r="A337" i="11"/>
  <c r="A336" i="11"/>
  <c r="A335" i="11"/>
  <c r="A334" i="11"/>
  <c r="A333" i="11"/>
  <c r="A332" i="11"/>
  <c r="A331" i="11"/>
  <c r="A330" i="11"/>
  <c r="A329" i="11"/>
  <c r="A328" i="11"/>
  <c r="A327" i="11"/>
  <c r="A326" i="11"/>
  <c r="A325" i="11"/>
  <c r="A324" i="11"/>
  <c r="A323" i="11"/>
  <c r="A322" i="11"/>
  <c r="A321" i="11"/>
  <c r="A320" i="11"/>
  <c r="A319" i="11"/>
  <c r="A318" i="11"/>
  <c r="A317" i="11"/>
  <c r="A316" i="11"/>
  <c r="A315" i="11"/>
  <c r="A314" i="11"/>
  <c r="A313" i="11"/>
  <c r="A312" i="11"/>
  <c r="A311" i="11"/>
  <c r="A310" i="11"/>
  <c r="A309" i="11"/>
  <c r="A307" i="11"/>
  <c r="A306" i="11"/>
  <c r="A305" i="11"/>
  <c r="A304" i="11"/>
  <c r="A303" i="11"/>
  <c r="A302" i="11"/>
  <c r="A301" i="11"/>
  <c r="A300" i="11"/>
  <c r="A299" i="11"/>
  <c r="A298" i="11"/>
  <c r="A297" i="11"/>
  <c r="A296" i="11"/>
  <c r="A295" i="11"/>
  <c r="A294" i="11"/>
  <c r="A293" i="11"/>
  <c r="A292" i="11"/>
  <c r="A291" i="11"/>
  <c r="A290" i="11"/>
  <c r="A289" i="11"/>
  <c r="A288" i="11"/>
  <c r="A287" i="11"/>
  <c r="A286" i="11"/>
  <c r="A285" i="11"/>
  <c r="A284" i="11"/>
  <c r="A283" i="11"/>
  <c r="A282" i="11"/>
  <c r="A281" i="11"/>
  <c r="A280" i="11"/>
  <c r="A279" i="11"/>
  <c r="A278" i="11"/>
  <c r="A277" i="11"/>
  <c r="A276" i="11"/>
  <c r="A275" i="11"/>
  <c r="A274" i="11"/>
  <c r="A273" i="11"/>
  <c r="A272" i="11"/>
  <c r="A271" i="11"/>
  <c r="A270" i="11"/>
  <c r="A269" i="11"/>
  <c r="A268" i="11"/>
  <c r="A267" i="11"/>
  <c r="A266" i="11"/>
  <c r="A265" i="11"/>
  <c r="A264" i="11"/>
  <c r="A263" i="11"/>
  <c r="A262" i="11"/>
  <c r="A261" i="11"/>
  <c r="A260" i="11"/>
  <c r="A259" i="11"/>
  <c r="A258" i="11"/>
  <c r="A257" i="11"/>
  <c r="A256" i="11"/>
  <c r="A255" i="11"/>
  <c r="A254" i="11"/>
  <c r="A253" i="11"/>
  <c r="A252" i="11"/>
  <c r="A251" i="11"/>
  <c r="A250" i="11"/>
  <c r="A249" i="11"/>
  <c r="A248" i="11"/>
  <c r="A247" i="11"/>
  <c r="A246" i="11"/>
  <c r="A245" i="11"/>
  <c r="A244" i="11"/>
  <c r="A243" i="11"/>
  <c r="A242" i="11"/>
  <c r="A241" i="11"/>
  <c r="A240" i="11"/>
  <c r="A239" i="11"/>
  <c r="A238" i="11"/>
  <c r="A237" i="11"/>
  <c r="A236" i="11"/>
  <c r="A235" i="11"/>
  <c r="A234" i="11"/>
  <c r="A233" i="11"/>
  <c r="A232" i="11"/>
  <c r="A231" i="11"/>
  <c r="A230" i="11"/>
  <c r="A229" i="11"/>
  <c r="A228" i="11"/>
  <c r="A227" i="11"/>
  <c r="A226" i="11"/>
  <c r="A225" i="11"/>
  <c r="A224" i="11"/>
  <c r="A223" i="11"/>
  <c r="A222" i="11"/>
  <c r="A221" i="11"/>
  <c r="A220" i="11"/>
  <c r="A219" i="11"/>
  <c r="A218" i="11"/>
  <c r="A217" i="11"/>
  <c r="A216" i="11"/>
  <c r="A215" i="11"/>
  <c r="A214" i="11"/>
  <c r="A213" i="11"/>
  <c r="A212" i="11"/>
  <c r="A211" i="11"/>
  <c r="A210" i="11"/>
  <c r="A209" i="11"/>
  <c r="A208" i="11"/>
  <c r="A207" i="11"/>
  <c r="A206" i="11"/>
  <c r="A205" i="11"/>
  <c r="A204" i="11"/>
  <c r="A203" i="11"/>
  <c r="A202" i="11"/>
  <c r="A201" i="11"/>
  <c r="A200" i="11"/>
  <c r="A199" i="11"/>
  <c r="A198" i="11"/>
  <c r="A197" i="11"/>
  <c r="A196" i="11"/>
  <c r="A195" i="11"/>
  <c r="A194" i="11"/>
  <c r="A193" i="11"/>
  <c r="A192" i="11"/>
  <c r="A191" i="11"/>
  <c r="A190" i="11"/>
  <c r="A189" i="11"/>
  <c r="A188" i="11"/>
  <c r="A187" i="11"/>
  <c r="A186" i="11"/>
  <c r="A185" i="11"/>
  <c r="A184" i="11"/>
  <c r="A183" i="11"/>
  <c r="A182" i="11"/>
  <c r="A181" i="11"/>
  <c r="A180" i="11"/>
  <c r="A179" i="11"/>
  <c r="A178" i="11"/>
  <c r="A177" i="11"/>
  <c r="A176" i="11"/>
  <c r="A175" i="11"/>
  <c r="A174" i="11"/>
  <c r="A173" i="11"/>
  <c r="A172" i="11"/>
  <c r="A171" i="11"/>
  <c r="A170" i="11"/>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A2" i="11"/>
  <c r="R33" i="16" l="1"/>
  <c r="C33" i="16"/>
  <c r="E39" i="16" s="1"/>
  <c r="BE29" i="16"/>
  <c r="O41" i="16" l="1"/>
  <c r="O45" i="16"/>
  <c r="O49" i="16"/>
  <c r="O53" i="16"/>
  <c r="N43" i="16"/>
  <c r="N47" i="16"/>
  <c r="O40" i="16"/>
  <c r="O44" i="16"/>
  <c r="O48" i="16"/>
  <c r="O52" i="16"/>
  <c r="O39" i="16"/>
  <c r="N42" i="16"/>
  <c r="O47" i="16"/>
  <c r="O55" i="16"/>
  <c r="N44" i="16"/>
  <c r="N49" i="16"/>
  <c r="N53" i="16"/>
  <c r="M43" i="16"/>
  <c r="M47" i="16"/>
  <c r="M51" i="16"/>
  <c r="M55" i="16"/>
  <c r="L41" i="16"/>
  <c r="L45" i="16"/>
  <c r="L49" i="16"/>
  <c r="L53" i="16"/>
  <c r="K43" i="16"/>
  <c r="K47" i="16"/>
  <c r="K51" i="16"/>
  <c r="K55" i="16"/>
  <c r="J41" i="16"/>
  <c r="J45" i="16"/>
  <c r="J49" i="16"/>
  <c r="J53" i="16"/>
  <c r="I43" i="16"/>
  <c r="I47" i="16"/>
  <c r="I51" i="16"/>
  <c r="I55" i="16"/>
  <c r="H41" i="16"/>
  <c r="H45" i="16"/>
  <c r="H49" i="16"/>
  <c r="H53" i="16"/>
  <c r="G43" i="16"/>
  <c r="G47" i="16"/>
  <c r="G51" i="16"/>
  <c r="G55" i="16"/>
  <c r="F41" i="16"/>
  <c r="F45" i="16"/>
  <c r="F49" i="16"/>
  <c r="F53" i="16"/>
  <c r="E43" i="16"/>
  <c r="E47" i="16"/>
  <c r="E51" i="16"/>
  <c r="E55" i="16"/>
  <c r="D41" i="16"/>
  <c r="D45" i="16"/>
  <c r="D49" i="16"/>
  <c r="D53" i="16"/>
  <c r="D54" i="16"/>
  <c r="L48" i="16"/>
  <c r="K50" i="16"/>
  <c r="J48" i="16"/>
  <c r="I46" i="16"/>
  <c r="H44" i="16"/>
  <c r="G42" i="16"/>
  <c r="F40" i="16"/>
  <c r="F39" i="16"/>
  <c r="E54" i="16"/>
  <c r="D39" i="16"/>
  <c r="O42" i="16"/>
  <c r="O50" i="16"/>
  <c r="N45" i="16"/>
  <c r="N50" i="16"/>
  <c r="N54" i="16"/>
  <c r="M40" i="16"/>
  <c r="M44" i="16"/>
  <c r="BN75" i="16" s="1"/>
  <c r="M48" i="16"/>
  <c r="M52" i="16"/>
  <c r="M39" i="16"/>
  <c r="L42" i="16"/>
  <c r="L46" i="16"/>
  <c r="L50" i="16"/>
  <c r="L54" i="16"/>
  <c r="K40" i="16"/>
  <c r="K44" i="16"/>
  <c r="K48" i="16"/>
  <c r="K52" i="16"/>
  <c r="K39" i="16"/>
  <c r="J42" i="16"/>
  <c r="J46" i="16"/>
  <c r="J50" i="16"/>
  <c r="J54" i="16"/>
  <c r="I40" i="16"/>
  <c r="I44" i="16"/>
  <c r="I48" i="16"/>
  <c r="I52" i="16"/>
  <c r="I39" i="16"/>
  <c r="H42" i="16"/>
  <c r="H46" i="16"/>
  <c r="H50" i="16"/>
  <c r="H54" i="16"/>
  <c r="G40" i="16"/>
  <c r="G44" i="16"/>
  <c r="G48" i="16"/>
  <c r="G52" i="16"/>
  <c r="G39" i="16"/>
  <c r="F42" i="16"/>
  <c r="F46" i="16"/>
  <c r="F50" i="16"/>
  <c r="F54" i="16"/>
  <c r="E40" i="16"/>
  <c r="E44" i="16"/>
  <c r="E48" i="16"/>
  <c r="E52" i="16"/>
  <c r="D42" i="16"/>
  <c r="D46" i="16"/>
  <c r="D50" i="16"/>
  <c r="L44" i="16"/>
  <c r="K42" i="16"/>
  <c r="J44" i="16"/>
  <c r="I42" i="16"/>
  <c r="I54" i="16"/>
  <c r="H52" i="16"/>
  <c r="G50" i="16"/>
  <c r="F48" i="16"/>
  <c r="E46" i="16"/>
  <c r="D44" i="16"/>
  <c r="D52" i="16"/>
  <c r="O43" i="16"/>
  <c r="O51" i="16"/>
  <c r="N40" i="16"/>
  <c r="N46" i="16"/>
  <c r="N51" i="16"/>
  <c r="N55" i="16"/>
  <c r="M41" i="16"/>
  <c r="M45" i="16"/>
  <c r="M49" i="16"/>
  <c r="M53" i="16"/>
  <c r="L43" i="16"/>
  <c r="L47" i="16"/>
  <c r="L51" i="16"/>
  <c r="L55" i="16"/>
  <c r="K41" i="16"/>
  <c r="K45" i="16"/>
  <c r="K49" i="16"/>
  <c r="K53" i="16"/>
  <c r="J43" i="16"/>
  <c r="J47" i="16"/>
  <c r="J51" i="16"/>
  <c r="J55" i="16"/>
  <c r="I41" i="16"/>
  <c r="I45" i="16"/>
  <c r="I49" i="16"/>
  <c r="I53" i="16"/>
  <c r="H43" i="16"/>
  <c r="H47" i="16"/>
  <c r="H51" i="16"/>
  <c r="H55" i="16"/>
  <c r="G41" i="16"/>
  <c r="G45" i="16"/>
  <c r="G49" i="16"/>
  <c r="G53" i="16"/>
  <c r="F43" i="16"/>
  <c r="F47" i="16"/>
  <c r="F51" i="16"/>
  <c r="F55" i="16"/>
  <c r="E41" i="16"/>
  <c r="E45" i="16"/>
  <c r="E49" i="16"/>
  <c r="E53" i="16"/>
  <c r="D43" i="16"/>
  <c r="D47" i="16"/>
  <c r="D51" i="16"/>
  <c r="D55" i="16"/>
  <c r="L40" i="16"/>
  <c r="K46" i="16"/>
  <c r="J40" i="16"/>
  <c r="J39" i="16"/>
  <c r="H40" i="16"/>
  <c r="H39" i="16"/>
  <c r="G54" i="16"/>
  <c r="F52" i="16"/>
  <c r="E50" i="16"/>
  <c r="D48" i="16"/>
  <c r="O46" i="16"/>
  <c r="O54" i="16"/>
  <c r="N41" i="16"/>
  <c r="N48" i="16"/>
  <c r="N52" i="16"/>
  <c r="N39" i="16"/>
  <c r="M42" i="16"/>
  <c r="M46" i="16"/>
  <c r="BN77" i="16" s="1"/>
  <c r="M50" i="16"/>
  <c r="M54" i="16"/>
  <c r="L52" i="16"/>
  <c r="L39" i="16"/>
  <c r="K54" i="16"/>
  <c r="J52" i="16"/>
  <c r="I50" i="16"/>
  <c r="H48" i="16"/>
  <c r="G46" i="16"/>
  <c r="F44" i="16"/>
  <c r="E42" i="16"/>
  <c r="D40" i="16"/>
  <c r="X43" i="16"/>
  <c r="X47" i="16"/>
  <c r="X51" i="16"/>
  <c r="X55" i="16"/>
  <c r="W41" i="16"/>
  <c r="W45" i="16"/>
  <c r="W49" i="16"/>
  <c r="W53" i="16"/>
  <c r="V43" i="16"/>
  <c r="V47" i="16"/>
  <c r="V51" i="16"/>
  <c r="V55" i="16"/>
  <c r="U41" i="16"/>
  <c r="U45" i="16"/>
  <c r="U49" i="16"/>
  <c r="U53" i="16"/>
  <c r="T43" i="16"/>
  <c r="T47" i="16"/>
  <c r="T51" i="16"/>
  <c r="T55" i="16"/>
  <c r="S41" i="16"/>
  <c r="S45" i="16"/>
  <c r="S49" i="16"/>
  <c r="S53" i="16"/>
  <c r="X40" i="16"/>
  <c r="X44" i="16"/>
  <c r="X48" i="16"/>
  <c r="X52" i="16"/>
  <c r="X39" i="16"/>
  <c r="W42" i="16"/>
  <c r="W46" i="16"/>
  <c r="W50" i="16"/>
  <c r="W54" i="16"/>
  <c r="V40" i="16"/>
  <c r="V44" i="16"/>
  <c r="V48" i="16"/>
  <c r="V52" i="16"/>
  <c r="V39" i="16"/>
  <c r="U42" i="16"/>
  <c r="U46" i="16"/>
  <c r="U50" i="16"/>
  <c r="U54" i="16"/>
  <c r="T40" i="16"/>
  <c r="T44" i="16"/>
  <c r="T48" i="16"/>
  <c r="T52" i="16"/>
  <c r="T39" i="16"/>
  <c r="S42" i="16"/>
  <c r="S46" i="16"/>
  <c r="S50" i="16"/>
  <c r="S54" i="16"/>
  <c r="X41" i="16"/>
  <c r="X45" i="16"/>
  <c r="X49" i="16"/>
  <c r="X53" i="16"/>
  <c r="W43" i="16"/>
  <c r="W47" i="16"/>
  <c r="W51" i="16"/>
  <c r="W55" i="16"/>
  <c r="V41" i="16"/>
  <c r="V45" i="16"/>
  <c r="V49" i="16"/>
  <c r="V53" i="16"/>
  <c r="U43" i="16"/>
  <c r="U47" i="16"/>
  <c r="U51" i="16"/>
  <c r="U55" i="16"/>
  <c r="T41" i="16"/>
  <c r="T45" i="16"/>
  <c r="T49" i="16"/>
  <c r="T53" i="16"/>
  <c r="S43" i="16"/>
  <c r="S47" i="16"/>
  <c r="S51" i="16"/>
  <c r="S55" i="16"/>
  <c r="X42" i="16"/>
  <c r="X46" i="16"/>
  <c r="X50" i="16"/>
  <c r="X54" i="16"/>
  <c r="W40" i="16"/>
  <c r="W44" i="16"/>
  <c r="W48" i="16"/>
  <c r="W52" i="16"/>
  <c r="W39" i="16"/>
  <c r="V42" i="16"/>
  <c r="V46" i="16"/>
  <c r="V50" i="16"/>
  <c r="V54" i="16"/>
  <c r="U40" i="16"/>
  <c r="U44" i="16"/>
  <c r="U48" i="16"/>
  <c r="U52" i="16"/>
  <c r="U39" i="16"/>
  <c r="T42" i="16"/>
  <c r="T46" i="16"/>
  <c r="T50" i="16"/>
  <c r="T54" i="16"/>
  <c r="S40" i="16"/>
  <c r="S44" i="16"/>
  <c r="S48" i="16"/>
  <c r="S52" i="16"/>
  <c r="S39" i="16"/>
  <c r="BT71" i="16"/>
  <c r="BT75" i="16"/>
  <c r="BT79" i="16"/>
  <c r="BT83" i="16"/>
  <c r="BT70" i="16"/>
  <c r="BT56" i="16"/>
  <c r="BT60" i="16"/>
  <c r="BT64" i="16"/>
  <c r="BT68" i="16"/>
  <c r="BT36" i="16"/>
  <c r="BT40" i="16"/>
  <c r="BT44" i="16"/>
  <c r="BT48" i="16"/>
  <c r="BT35" i="16"/>
  <c r="BH71" i="16"/>
  <c r="BH75" i="16"/>
  <c r="BH79" i="16"/>
  <c r="BH83" i="16"/>
  <c r="BH70" i="16"/>
  <c r="BG74" i="16"/>
  <c r="BG78" i="16"/>
  <c r="BG82" i="16"/>
  <c r="BG86" i="16"/>
  <c r="BH55" i="16"/>
  <c r="BH59" i="16"/>
  <c r="BH63" i="16"/>
  <c r="BH67" i="16"/>
  <c r="BG55" i="16"/>
  <c r="BG59" i="16"/>
  <c r="BG63" i="16"/>
  <c r="BG67" i="16"/>
  <c r="BG53" i="16"/>
  <c r="BH38" i="16"/>
  <c r="BH42" i="16"/>
  <c r="BH46" i="16"/>
  <c r="BH50" i="16"/>
  <c r="BG40" i="16"/>
  <c r="BG44" i="16"/>
  <c r="BG48" i="16"/>
  <c r="BG36" i="16"/>
  <c r="BH73" i="16"/>
  <c r="BH81" i="16"/>
  <c r="BG72" i="16"/>
  <c r="BG80" i="16"/>
  <c r="BH57" i="16"/>
  <c r="BH61" i="16"/>
  <c r="BH69" i="16"/>
  <c r="BG61" i="16"/>
  <c r="BG65" i="16"/>
  <c r="BH36" i="16"/>
  <c r="BH44" i="16"/>
  <c r="BH48" i="16"/>
  <c r="BG42" i="16"/>
  <c r="BG50" i="16"/>
  <c r="BG47" i="16"/>
  <c r="BG39" i="16"/>
  <c r="BT72" i="16"/>
  <c r="BT76" i="16"/>
  <c r="BT80" i="16"/>
  <c r="BT84" i="16"/>
  <c r="BT57" i="16"/>
  <c r="BT61" i="16"/>
  <c r="BT65" i="16"/>
  <c r="BT69" i="16"/>
  <c r="BT37" i="16"/>
  <c r="BT41" i="16"/>
  <c r="BT45" i="16"/>
  <c r="BT49" i="16"/>
  <c r="BH72" i="16"/>
  <c r="BH76" i="16"/>
  <c r="BH80" i="16"/>
  <c r="BH84" i="16"/>
  <c r="BG71" i="16"/>
  <c r="BG75" i="16"/>
  <c r="BG79" i="16"/>
  <c r="BG83" i="16"/>
  <c r="BG70" i="16"/>
  <c r="BH56" i="16"/>
  <c r="BH60" i="16"/>
  <c r="BH64" i="16"/>
  <c r="BH68" i="16"/>
  <c r="BG56" i="16"/>
  <c r="BG60" i="16"/>
  <c r="BG64" i="16"/>
  <c r="BG68" i="16"/>
  <c r="BH39" i="16"/>
  <c r="BH43" i="16"/>
  <c r="BH47" i="16"/>
  <c r="BH51" i="16"/>
  <c r="BG41" i="16"/>
  <c r="BG45" i="16"/>
  <c r="BG49" i="16"/>
  <c r="BG37" i="16"/>
  <c r="BT73" i="16"/>
  <c r="BT77" i="16"/>
  <c r="BT81" i="16"/>
  <c r="BT85" i="16"/>
  <c r="BT54" i="16"/>
  <c r="BT58" i="16"/>
  <c r="BT62" i="16"/>
  <c r="BT66" i="16"/>
  <c r="BT53" i="16"/>
  <c r="BT38" i="16"/>
  <c r="BT42" i="16"/>
  <c r="BT46" i="16"/>
  <c r="BT50" i="16"/>
  <c r="BH77" i="16"/>
  <c r="BH85" i="16"/>
  <c r="BG76" i="16"/>
  <c r="BG84" i="16"/>
  <c r="BH65" i="16"/>
  <c r="BG57" i="16"/>
  <c r="BG69" i="16"/>
  <c r="BH40" i="16"/>
  <c r="BH35" i="16"/>
  <c r="BG46" i="16"/>
  <c r="BG38" i="16"/>
  <c r="BT74" i="16"/>
  <c r="BT78" i="16"/>
  <c r="BT82" i="16"/>
  <c r="BT86" i="16"/>
  <c r="BT55" i="16"/>
  <c r="BT59" i="16"/>
  <c r="BT63" i="16"/>
  <c r="BT67" i="16"/>
  <c r="BT39" i="16"/>
  <c r="BT43" i="16"/>
  <c r="BT47" i="16"/>
  <c r="BT51" i="16"/>
  <c r="BH74" i="16"/>
  <c r="BH78" i="16"/>
  <c r="BH82" i="16"/>
  <c r="BH86" i="16"/>
  <c r="BG73" i="16"/>
  <c r="BG77" i="16"/>
  <c r="BG81" i="16"/>
  <c r="BG85" i="16"/>
  <c r="BH54" i="16"/>
  <c r="BH58" i="16"/>
  <c r="BH62" i="16"/>
  <c r="BH66" i="16"/>
  <c r="BG54" i="16"/>
  <c r="BG58" i="16"/>
  <c r="BG62" i="16"/>
  <c r="BG66" i="16"/>
  <c r="BH53" i="16"/>
  <c r="BH37" i="16"/>
  <c r="BH41" i="16"/>
  <c r="BH45" i="16"/>
  <c r="BH49" i="16"/>
  <c r="BG35" i="16"/>
  <c r="BG43" i="16"/>
  <c r="BG51" i="16"/>
  <c r="BE19" i="16"/>
  <c r="C34" i="16" s="1"/>
  <c r="C33" i="13"/>
  <c r="BN66" i="16" l="1"/>
  <c r="BN74" i="16"/>
  <c r="BK58" i="16"/>
  <c r="BK62" i="16"/>
  <c r="BN58" i="16"/>
  <c r="BN69" i="16"/>
  <c r="BN84" i="16"/>
  <c r="BN85" i="16"/>
  <c r="BK69" i="16"/>
  <c r="BK84" i="16"/>
  <c r="BK61" i="16"/>
  <c r="BK76" i="16"/>
  <c r="BN61" i="16"/>
  <c r="BN76" i="16"/>
  <c r="BK66" i="16"/>
  <c r="BK54" i="16"/>
  <c r="BK57" i="16"/>
  <c r="BK72" i="16"/>
  <c r="BN57" i="16"/>
  <c r="BK77" i="16"/>
  <c r="BO74" i="16"/>
  <c r="BL68" i="16"/>
  <c r="BN78" i="16"/>
  <c r="BK81" i="16"/>
  <c r="BN73" i="16"/>
  <c r="BX58" i="16"/>
  <c r="BX81" i="16"/>
  <c r="BX69" i="16"/>
  <c r="BX84" i="16"/>
  <c r="BX62" i="16"/>
  <c r="BX85" i="16"/>
  <c r="BX57" i="16"/>
  <c r="BX72" i="16"/>
  <c r="BX77" i="16"/>
  <c r="BX65" i="16"/>
  <c r="BX80" i="16"/>
  <c r="BL58" i="16"/>
  <c r="BN53" i="16"/>
  <c r="BK75" i="16"/>
  <c r="BN54" i="16"/>
  <c r="BL81" i="16"/>
  <c r="BX53" i="16"/>
  <c r="BX54" i="16"/>
  <c r="BY58" i="16"/>
  <c r="BY81" i="16"/>
  <c r="BX64" i="16"/>
  <c r="BY68" i="16"/>
  <c r="BX70" i="16"/>
  <c r="BX71" i="16"/>
  <c r="BY75" i="16"/>
  <c r="BX59" i="16"/>
  <c r="BX78" i="16"/>
  <c r="BL66" i="16"/>
  <c r="BO82" i="16"/>
  <c r="BN64" i="16"/>
  <c r="BL53" i="16"/>
  <c r="BN81" i="16"/>
  <c r="BK85" i="16"/>
  <c r="BK65" i="16"/>
  <c r="BK80" i="16"/>
  <c r="BN65" i="16"/>
  <c r="BN80" i="16"/>
  <c r="BL73" i="16"/>
  <c r="BY65" i="16"/>
  <c r="BY80" i="16"/>
  <c r="BL69" i="16"/>
  <c r="BL84" i="16"/>
  <c r="BY66" i="16"/>
  <c r="BY73" i="16"/>
  <c r="BY57" i="16"/>
  <c r="BY72" i="16"/>
  <c r="BX56" i="16"/>
  <c r="BY60" i="16"/>
  <c r="BX79" i="16"/>
  <c r="BY83" i="16"/>
  <c r="BX67" i="16"/>
  <c r="BY67" i="16"/>
  <c r="BX86" i="16"/>
  <c r="BY86" i="16"/>
  <c r="BO53" i="16"/>
  <c r="BL61" i="16"/>
  <c r="BL76" i="16"/>
  <c r="BO61" i="16"/>
  <c r="BK60" i="16"/>
  <c r="BL64" i="16"/>
  <c r="BK83" i="16"/>
  <c r="BL70" i="16"/>
  <c r="BL71" i="16"/>
  <c r="BN56" i="16"/>
  <c r="BO60" i="16"/>
  <c r="BN79" i="16"/>
  <c r="BK53" i="16"/>
  <c r="BK73" i="16"/>
  <c r="BK63" i="16"/>
  <c r="BL63" i="16"/>
  <c r="BK82" i="16"/>
  <c r="BL82" i="16"/>
  <c r="BN63" i="16"/>
  <c r="BO63" i="16"/>
  <c r="BN82" i="16"/>
  <c r="BO75" i="16"/>
  <c r="BO84" i="16"/>
  <c r="BY62" i="16"/>
  <c r="BY85" i="16"/>
  <c r="BY69" i="16"/>
  <c r="BY84" i="16"/>
  <c r="BX68" i="16"/>
  <c r="BY56" i="16"/>
  <c r="BX75" i="16"/>
  <c r="BY79" i="16"/>
  <c r="BX63" i="16"/>
  <c r="BY63" i="16"/>
  <c r="BX82" i="16"/>
  <c r="BY82" i="16"/>
  <c r="BO66" i="16"/>
  <c r="BO54" i="16"/>
  <c r="BL57" i="16"/>
  <c r="BL72" i="16"/>
  <c r="BO57" i="16"/>
  <c r="BN72" i="16"/>
  <c r="BK56" i="16"/>
  <c r="BL60" i="16"/>
  <c r="BK79" i="16"/>
  <c r="BL83" i="16"/>
  <c r="BN68" i="16"/>
  <c r="BO56" i="16"/>
  <c r="BO62" i="16"/>
  <c r="BK59" i="16"/>
  <c r="BL59" i="16"/>
  <c r="BK78" i="16"/>
  <c r="BL78" i="16"/>
  <c r="BN59" i="16"/>
  <c r="BO59" i="16"/>
  <c r="BO70" i="16"/>
  <c r="BO71" i="16"/>
  <c r="BO80" i="16"/>
  <c r="BO69" i="16"/>
  <c r="BL85" i="16"/>
  <c r="BO58" i="16"/>
  <c r="BL56" i="16"/>
  <c r="BL79" i="16"/>
  <c r="BO68" i="16"/>
  <c r="BN70" i="16"/>
  <c r="BN71" i="16"/>
  <c r="BO81" i="16"/>
  <c r="BL77" i="16"/>
  <c r="BK68" i="16"/>
  <c r="BK55" i="16"/>
  <c r="BL55" i="16"/>
  <c r="BK74" i="16"/>
  <c r="BL74" i="16"/>
  <c r="BN55" i="16"/>
  <c r="BO55" i="16"/>
  <c r="BO86" i="16"/>
  <c r="BO83" i="16"/>
  <c r="BO76" i="16"/>
  <c r="BY59" i="16"/>
  <c r="BY78" i="16"/>
  <c r="BO85" i="16"/>
  <c r="BX66" i="16"/>
  <c r="BY53" i="16"/>
  <c r="BY54" i="16"/>
  <c r="BX73" i="16"/>
  <c r="BY77" i="16"/>
  <c r="BX61" i="16"/>
  <c r="BY61" i="16"/>
  <c r="BX76" i="16"/>
  <c r="BY76" i="16"/>
  <c r="BX60" i="16"/>
  <c r="BY64" i="16"/>
  <c r="BX83" i="16"/>
  <c r="BY70" i="16"/>
  <c r="BY71" i="16"/>
  <c r="BX55" i="16"/>
  <c r="BY55" i="16"/>
  <c r="BX74" i="16"/>
  <c r="BY74" i="16"/>
  <c r="BO77" i="16"/>
  <c r="BL65" i="16"/>
  <c r="BL80" i="16"/>
  <c r="BO65" i="16"/>
  <c r="BL62" i="16"/>
  <c r="BK64" i="16"/>
  <c r="BK70" i="16"/>
  <c r="BK71" i="16"/>
  <c r="BL75" i="16"/>
  <c r="BN60" i="16"/>
  <c r="BO64" i="16"/>
  <c r="BN83" i="16"/>
  <c r="BO73" i="16"/>
  <c r="BL54" i="16"/>
  <c r="BN62" i="16"/>
  <c r="BK67" i="16"/>
  <c r="BL67" i="16"/>
  <c r="BK86" i="16"/>
  <c r="BL86" i="16"/>
  <c r="BN67" i="16"/>
  <c r="BO67" i="16"/>
  <c r="BN86" i="16"/>
  <c r="BO78" i="16"/>
  <c r="BO79" i="16"/>
  <c r="BO72" i="16"/>
  <c r="BI36" i="16"/>
  <c r="BI35" i="16"/>
  <c r="BV35" i="16"/>
  <c r="BV36" i="16"/>
  <c r="G42" i="13"/>
  <c r="G54" i="13"/>
  <c r="H48" i="13"/>
  <c r="G40" i="13"/>
  <c r="G44" i="13"/>
  <c r="G48" i="13"/>
  <c r="G52" i="13"/>
  <c r="G39" i="13"/>
  <c r="H42" i="13"/>
  <c r="H46" i="13"/>
  <c r="H50" i="13"/>
  <c r="H54" i="13"/>
  <c r="I42" i="13"/>
  <c r="I46" i="13"/>
  <c r="I50" i="13"/>
  <c r="I54" i="13"/>
  <c r="F40" i="13"/>
  <c r="F44" i="13"/>
  <c r="F48" i="13"/>
  <c r="F52" i="13"/>
  <c r="F39" i="13"/>
  <c r="E43" i="13"/>
  <c r="E47" i="13"/>
  <c r="E51" i="13"/>
  <c r="E55" i="13"/>
  <c r="D41" i="13"/>
  <c r="D45" i="13"/>
  <c r="D49" i="13"/>
  <c r="D53" i="13"/>
  <c r="G46" i="13"/>
  <c r="G50" i="13"/>
  <c r="BK46" i="13" s="1"/>
  <c r="H40" i="13"/>
  <c r="H44" i="13"/>
  <c r="H52" i="13"/>
  <c r="G41" i="13"/>
  <c r="G45" i="13"/>
  <c r="G49" i="13"/>
  <c r="G53" i="13"/>
  <c r="H43" i="13"/>
  <c r="H47" i="13"/>
  <c r="H51" i="13"/>
  <c r="H55" i="13"/>
  <c r="I43" i="13"/>
  <c r="I47" i="13"/>
  <c r="I51" i="13"/>
  <c r="I55" i="13"/>
  <c r="F41" i="13"/>
  <c r="F45" i="13"/>
  <c r="F49" i="13"/>
  <c r="F53" i="13"/>
  <c r="E40" i="13"/>
  <c r="E44" i="13"/>
  <c r="E48" i="13"/>
  <c r="E52" i="13"/>
  <c r="E39" i="13"/>
  <c r="D42" i="13"/>
  <c r="D46" i="13"/>
  <c r="D50" i="13"/>
  <c r="D54" i="13"/>
  <c r="G51" i="13"/>
  <c r="H45" i="13"/>
  <c r="I41" i="13"/>
  <c r="I49" i="13"/>
  <c r="I39" i="13"/>
  <c r="F47" i="13"/>
  <c r="F55" i="13"/>
  <c r="E46" i="13"/>
  <c r="E54" i="13"/>
  <c r="D44" i="13"/>
  <c r="D52" i="13"/>
  <c r="G55" i="13"/>
  <c r="H49" i="13"/>
  <c r="I44" i="13"/>
  <c r="BL40" i="13" s="1"/>
  <c r="I52" i="13"/>
  <c r="F42" i="13"/>
  <c r="F50" i="13"/>
  <c r="E41" i="13"/>
  <c r="E49" i="13"/>
  <c r="D47" i="13"/>
  <c r="BH43" i="13" s="1"/>
  <c r="D55" i="13"/>
  <c r="G43" i="13"/>
  <c r="H53" i="13"/>
  <c r="I45" i="13"/>
  <c r="I53" i="13"/>
  <c r="F43" i="13"/>
  <c r="F51" i="13"/>
  <c r="E42" i="13"/>
  <c r="E50" i="13"/>
  <c r="D40" i="13"/>
  <c r="D48" i="13"/>
  <c r="D39" i="13"/>
  <c r="F54" i="13"/>
  <c r="E53" i="13"/>
  <c r="D43" i="13"/>
  <c r="BH39" i="13" s="1"/>
  <c r="G47" i="13"/>
  <c r="H41" i="13"/>
  <c r="I40" i="13"/>
  <c r="I48" i="13"/>
  <c r="BL44" i="13" s="1"/>
  <c r="H39" i="13"/>
  <c r="F46" i="13"/>
  <c r="E45" i="13"/>
  <c r="D51" i="13"/>
  <c r="R34" i="16"/>
  <c r="BL38" i="13" l="1"/>
  <c r="BH48" i="13"/>
  <c r="BK42" i="13"/>
  <c r="BL35" i="13"/>
  <c r="BH35" i="13"/>
  <c r="BI41" i="13"/>
  <c r="BI50" i="13"/>
  <c r="BL49" i="13"/>
  <c r="BI46" i="13"/>
  <c r="BL50" i="13"/>
  <c r="BI37" i="13"/>
  <c r="BL48" i="13"/>
  <c r="BL37" i="13"/>
  <c r="BL36" i="13"/>
  <c r="BH36" i="13"/>
  <c r="BK39" i="13"/>
  <c r="BH47" i="13"/>
  <c r="BI45" i="13"/>
  <c r="BK51" i="13"/>
  <c r="BH40" i="13"/>
  <c r="BH51" i="13"/>
  <c r="BK43" i="13"/>
  <c r="BL41" i="13"/>
  <c r="BI38" i="13"/>
  <c r="BL45" i="13"/>
  <c r="BI42" i="13"/>
  <c r="BK47" i="13"/>
  <c r="BH44" i="13"/>
  <c r="BI49" i="13"/>
  <c r="BK44" i="13"/>
  <c r="BH38" i="13"/>
  <c r="BL43" i="13"/>
  <c r="BK41" i="13"/>
  <c r="BH45" i="13"/>
  <c r="BI48" i="13"/>
  <c r="BK35" i="13"/>
  <c r="BK36" i="13"/>
  <c r="BH50" i="13"/>
  <c r="BL39" i="13"/>
  <c r="BK37" i="13"/>
  <c r="BH41" i="13"/>
  <c r="BI44" i="13"/>
  <c r="BL46" i="13"/>
  <c r="BK48" i="13"/>
  <c r="BI47" i="13"/>
  <c r="BI51" i="13"/>
  <c r="BH46" i="13"/>
  <c r="BL51" i="13"/>
  <c r="BK49" i="13"/>
  <c r="BH37" i="13"/>
  <c r="BI40" i="13"/>
  <c r="BL42" i="13"/>
  <c r="BK50" i="13"/>
  <c r="BI39" i="13"/>
  <c r="BI43" i="13"/>
  <c r="BH42" i="13"/>
  <c r="BL47" i="13"/>
  <c r="BK45" i="13"/>
  <c r="BH49" i="13"/>
  <c r="BI35" i="13"/>
  <c r="BI36" i="13"/>
  <c r="BK40" i="13"/>
  <c r="BK38" i="13"/>
  <c r="O33" i="13"/>
  <c r="R47" i="13" l="1"/>
  <c r="Q46" i="13"/>
  <c r="P40" i="13"/>
  <c r="P52" i="13"/>
  <c r="R40" i="13"/>
  <c r="R44" i="13"/>
  <c r="R48" i="13"/>
  <c r="R52" i="13"/>
  <c r="R39" i="13"/>
  <c r="Q43" i="13"/>
  <c r="Q47" i="13"/>
  <c r="Q51" i="13"/>
  <c r="Q55" i="13"/>
  <c r="P41" i="13"/>
  <c r="P45" i="13"/>
  <c r="P49" i="13"/>
  <c r="R41" i="13"/>
  <c r="R45" i="13"/>
  <c r="R49" i="13"/>
  <c r="R53" i="13"/>
  <c r="Q40" i="13"/>
  <c r="Q44" i="13"/>
  <c r="Q48" i="13"/>
  <c r="Q52" i="13"/>
  <c r="Q39" i="13"/>
  <c r="P42" i="13"/>
  <c r="P46" i="13"/>
  <c r="P50" i="13"/>
  <c r="P54" i="13"/>
  <c r="R43" i="13"/>
  <c r="R51" i="13"/>
  <c r="R55" i="13"/>
  <c r="Q42" i="13"/>
  <c r="Q50" i="13"/>
  <c r="Q54" i="13"/>
  <c r="P44" i="13"/>
  <c r="P48" i="13"/>
  <c r="P39" i="13"/>
  <c r="R42" i="13"/>
  <c r="R46" i="13"/>
  <c r="R50" i="13"/>
  <c r="R54" i="13"/>
  <c r="Q41" i="13"/>
  <c r="Q45" i="13"/>
  <c r="Q49" i="13"/>
  <c r="Q53" i="13"/>
  <c r="P43" i="13"/>
  <c r="P47" i="13"/>
  <c r="P51" i="13"/>
  <c r="P55" i="13"/>
  <c r="P53" i="13"/>
  <c r="BB29" i="13"/>
  <c r="BD39" i="13" l="1"/>
  <c r="BD43" i="13"/>
  <c r="BD47" i="13"/>
  <c r="BD51" i="13"/>
  <c r="BD36" i="13"/>
  <c r="BD40" i="13"/>
  <c r="BD44" i="13"/>
  <c r="BD48" i="13"/>
  <c r="BD35" i="13"/>
  <c r="BD37" i="13"/>
  <c r="BD41" i="13"/>
  <c r="BD45" i="13"/>
  <c r="BD49" i="13"/>
  <c r="BD38" i="13"/>
  <c r="BD42" i="13"/>
  <c r="BD46" i="13"/>
  <c r="BD50" i="13"/>
  <c r="BU51" i="13"/>
  <c r="BU43" i="13"/>
  <c r="BV42" i="13"/>
  <c r="BU39" i="13"/>
  <c r="BU42" i="13"/>
  <c r="BV37" i="13"/>
  <c r="BV48" i="13"/>
  <c r="BV41" i="13"/>
  <c r="BU47" i="13"/>
  <c r="BV46" i="13"/>
  <c r="BU44" i="13"/>
  <c r="BV36" i="13"/>
  <c r="BV45" i="13"/>
  <c r="BV50" i="13"/>
  <c r="BU35" i="13"/>
  <c r="BV39" i="13"/>
  <c r="BU38" i="13"/>
  <c r="BU40" i="13"/>
  <c r="BV51" i="13"/>
  <c r="BU46" i="13"/>
  <c r="BV49" i="13"/>
  <c r="BU45" i="13"/>
  <c r="BU48" i="13"/>
  <c r="BU49" i="13"/>
  <c r="BV38" i="13"/>
  <c r="BV47" i="13"/>
  <c r="BU41" i="13"/>
  <c r="BV44" i="13"/>
  <c r="BU36" i="13"/>
  <c r="BU37" i="13"/>
  <c r="BV40" i="13"/>
  <c r="BU50" i="13"/>
  <c r="BV35" i="13"/>
  <c r="BV43" i="13"/>
  <c r="BQ72" i="13"/>
  <c r="BQ76" i="13"/>
  <c r="BQ80" i="13"/>
  <c r="BQ84" i="13"/>
  <c r="BQ71" i="13"/>
  <c r="BQ56" i="13"/>
  <c r="BQ60" i="13"/>
  <c r="BQ64" i="13"/>
  <c r="BQ68" i="13"/>
  <c r="BQ37" i="13"/>
  <c r="BQ41" i="13"/>
  <c r="BQ45" i="13"/>
  <c r="BQ49" i="13"/>
  <c r="BE72" i="13"/>
  <c r="BE76" i="13"/>
  <c r="BE80" i="13"/>
  <c r="BE84" i="13"/>
  <c r="BE71" i="13"/>
  <c r="BD74" i="13"/>
  <c r="BD78" i="13"/>
  <c r="BD82" i="13"/>
  <c r="BD86" i="13"/>
  <c r="BE55" i="13"/>
  <c r="BE59" i="13"/>
  <c r="BE63" i="13"/>
  <c r="BE67" i="13"/>
  <c r="BQ78" i="13"/>
  <c r="BQ86" i="13"/>
  <c r="BQ58" i="13"/>
  <c r="BQ62" i="13"/>
  <c r="BQ35" i="13"/>
  <c r="BQ43" i="13"/>
  <c r="BQ51" i="13"/>
  <c r="BE82" i="13"/>
  <c r="BD72" i="13"/>
  <c r="BD80" i="13"/>
  <c r="BD53" i="13"/>
  <c r="BE61" i="13"/>
  <c r="BE69" i="13"/>
  <c r="BQ75" i="13"/>
  <c r="BQ87" i="13"/>
  <c r="BQ59" i="13"/>
  <c r="BQ67" i="13"/>
  <c r="BQ40" i="13"/>
  <c r="BQ48" i="13"/>
  <c r="BE79" i="13"/>
  <c r="BE83" i="13"/>
  <c r="BD73" i="13"/>
  <c r="BD81" i="13"/>
  <c r="BE54" i="13"/>
  <c r="BE62" i="13"/>
  <c r="BQ73" i="13"/>
  <c r="BQ77" i="13"/>
  <c r="BQ81" i="13"/>
  <c r="BQ85" i="13"/>
  <c r="BQ69" i="13"/>
  <c r="BQ57" i="13"/>
  <c r="BQ61" i="13"/>
  <c r="BQ65" i="13"/>
  <c r="BQ53" i="13"/>
  <c r="BQ38" i="13"/>
  <c r="BQ42" i="13"/>
  <c r="BQ46" i="13"/>
  <c r="BQ50" i="13"/>
  <c r="BE73" i="13"/>
  <c r="BE77" i="13"/>
  <c r="BE81" i="13"/>
  <c r="BE85" i="13"/>
  <c r="BD71" i="13"/>
  <c r="BD75" i="13"/>
  <c r="BD79" i="13"/>
  <c r="BD83" i="13"/>
  <c r="BD87" i="13"/>
  <c r="BE56" i="13"/>
  <c r="BE60" i="13"/>
  <c r="BE64" i="13"/>
  <c r="BE68" i="13"/>
  <c r="BQ74" i="13"/>
  <c r="BQ82" i="13"/>
  <c r="BQ54" i="13"/>
  <c r="BQ66" i="13"/>
  <c r="BQ39" i="13"/>
  <c r="BQ47" i="13"/>
  <c r="BE74" i="13"/>
  <c r="BE78" i="13"/>
  <c r="BE86" i="13"/>
  <c r="BD76" i="13"/>
  <c r="BD84" i="13"/>
  <c r="BE57" i="13"/>
  <c r="BE65" i="13"/>
  <c r="BQ79" i="13"/>
  <c r="BQ83" i="13"/>
  <c r="BQ55" i="13"/>
  <c r="BQ63" i="13"/>
  <c r="BQ36" i="13"/>
  <c r="BQ44" i="13"/>
  <c r="BE75" i="13"/>
  <c r="BE87" i="13"/>
  <c r="BD77" i="13"/>
  <c r="BD85" i="13"/>
  <c r="BE58" i="13"/>
  <c r="BE66" i="13"/>
  <c r="BD57" i="13"/>
  <c r="BD61" i="13"/>
  <c r="BD65" i="13"/>
  <c r="BD69" i="13"/>
  <c r="BD54" i="13"/>
  <c r="BD58" i="13"/>
  <c r="BD62" i="13"/>
  <c r="BD66" i="13"/>
  <c r="BE53" i="13"/>
  <c r="BD64" i="13"/>
  <c r="BD68" i="13"/>
  <c r="BD55" i="13"/>
  <c r="BD59" i="13"/>
  <c r="BD63" i="13"/>
  <c r="BD67" i="13"/>
  <c r="BD56" i="13"/>
  <c r="BD60" i="13"/>
  <c r="BE36" i="13"/>
  <c r="BE40" i="13"/>
  <c r="BE44" i="13"/>
  <c r="BE48" i="13"/>
  <c r="BE35" i="13"/>
  <c r="BE37" i="13"/>
  <c r="BE41" i="13"/>
  <c r="BE45" i="13"/>
  <c r="BE49" i="13"/>
  <c r="BE43" i="13"/>
  <c r="BE38" i="13"/>
  <c r="BE42" i="13"/>
  <c r="BE46" i="13"/>
  <c r="BE50" i="13"/>
  <c r="BE39" i="13"/>
  <c r="BE47" i="13"/>
  <c r="BE51" i="13"/>
  <c r="BB19" i="13"/>
  <c r="BF36" i="13" l="1"/>
  <c r="BF35" i="13"/>
  <c r="BS36" i="13"/>
  <c r="BS35" i="13"/>
  <c r="O34" i="13"/>
</calcChain>
</file>

<file path=xl/sharedStrings.xml><?xml version="1.0" encoding="utf-8"?>
<sst xmlns="http://schemas.openxmlformats.org/spreadsheetml/2006/main" count="1880" uniqueCount="132">
  <si>
    <t>year</t>
  </si>
  <si>
    <t>type</t>
  </si>
  <si>
    <t>sex</t>
  </si>
  <si>
    <t>ethmn</t>
  </si>
  <si>
    <t>rate</t>
  </si>
  <si>
    <t>AllSex</t>
  </si>
  <si>
    <t>Male</t>
  </si>
  <si>
    <t>Female</t>
  </si>
  <si>
    <t>Year</t>
  </si>
  <si>
    <t>Maori</t>
  </si>
  <si>
    <t>Combo</t>
  </si>
  <si>
    <t>Māori</t>
  </si>
  <si>
    <t>Non-Māori</t>
  </si>
  <si>
    <t>ghost</t>
  </si>
  <si>
    <t>Māori female</t>
  </si>
  <si>
    <t>Non-Māori female</t>
  </si>
  <si>
    <t>Māori male</t>
  </si>
  <si>
    <t>Non-Māori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</si>
  <si>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</si>
  <si>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</si>
  <si>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</si>
  <si>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</si>
  <si>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</si>
  <si>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</si>
  <si>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</si>
  <si>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</si>
  <si>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</si>
  <si>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</si>
  <si>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</si>
  <si>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</si>
  <si>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</si>
  <si>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</si>
  <si>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</si>
  <si>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</si>
  <si>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</si>
  <si>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</si>
  <si>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</si>
  <si>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</si>
  <si>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</si>
  <si>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</si>
  <si>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</si>
  <si>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</si>
  <si>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rate ratios, by sex</t>
  </si>
  <si>
    <t>Māori male vs non-Māori male</t>
  </si>
  <si>
    <t>Māori female vs non-Māori female</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</si>
  <si>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</si>
  <si>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</si>
  <si>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</si>
  <si>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</si>
  <si>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</si>
  <si>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</si>
  <si>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</si>
  <si>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</si>
  <si>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</si>
  <si>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</si>
  <si>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</si>
  <si>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</si>
  <si>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</si>
  <si>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</si>
  <si>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</si>
  <si>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</si>
  <si>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</si>
  <si>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</si>
  <si>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</si>
  <si>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</si>
  <si>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</si>
  <si>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</si>
  <si>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</si>
  <si>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</si>
  <si>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</si>
  <si>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</si>
  <si>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</si>
  <si>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</si>
  <si>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</si>
  <si>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</si>
  <si>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Maori male vs Non-maori male</t>
  </si>
  <si>
    <t>Maori female ve Non-Maori female</t>
  </si>
  <si>
    <t>Condition</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</si>
  <si>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</si>
  <si>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 xml:space="preserve">Unless otherwise stated, all indicators used ethnicity as recorded on the relevant collection. </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</si>
  <si>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</si>
  <si>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</si>
  <si>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Age group (years)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</si>
  <si>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</si>
  <si>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</si>
  <si>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</si>
  <si>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Age-standardised rate (deaths per 100,000)</t>
  </si>
  <si>
    <t>1996-98</t>
  </si>
  <si>
    <t>1997-99</t>
  </si>
  <si>
    <t>1998-00</t>
  </si>
  <si>
    <t>1999-01</t>
  </si>
  <si>
    <t>2000-02</t>
  </si>
  <si>
    <t>2001-03</t>
  </si>
  <si>
    <t>2002-04</t>
  </si>
  <si>
    <t>2003-05</t>
  </si>
  <si>
    <t>2004-06</t>
  </si>
  <si>
    <t>2005-07</t>
  </si>
  <si>
    <t>2006-08</t>
  </si>
  <si>
    <t>2007-09</t>
  </si>
  <si>
    <t>2008-10</t>
  </si>
  <si>
    <t>2009-11</t>
  </si>
  <si>
    <t>2010-12</t>
  </si>
  <si>
    <t>2011-13</t>
  </si>
  <si>
    <t>2012-14</t>
  </si>
  <si>
    <t>Age standardised rate (deaths per 100,000)</t>
  </si>
  <si>
    <t>Age-standardised rates (deahts per 100,000), by sex</t>
  </si>
  <si>
    <t>ICD-9-CMA</t>
  </si>
  <si>
    <t>ICD-10-AM</t>
  </si>
  <si>
    <t>Table 2: 2001 Census total Māori population</t>
  </si>
  <si>
    <t>Age-standardised rate ratio, by sex, 1996-2014</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</si>
  <si>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</si>
  <si>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</si>
  <si>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SNZ’s mid-year (at 30 June) estimated resident population were used as denominator data in the calculation of population rates.</t>
  </si>
  <si>
    <t>Data in this Excel tool were sourced from the Mortality Collection Data Set (MORT), Ministry of Health and Statistics New Zealand (SNZ).</t>
  </si>
  <si>
    <t>Rates were not calculated for counts fewer than five in data.</t>
  </si>
  <si>
    <t>Table 1: ICD codes used in this Excel tool</t>
  </si>
  <si>
    <t>ASR = age-standardised rates (per 100,000), age standardised to the 2001 Census Māori population.</t>
  </si>
  <si>
    <t>Mortality Collection Data Set (MORT), Ministry of Health.</t>
  </si>
  <si>
    <t>Suicide</t>
  </si>
  <si>
    <t>E950-E958</t>
  </si>
  <si>
    <t>X60-X84</t>
  </si>
  <si>
    <t>Age-standardised rates</t>
  </si>
  <si>
    <t>Suicide mortality, all age groups</t>
  </si>
  <si>
    <t>Suicide mortality, 15-24 years</t>
  </si>
  <si>
    <t>Suicide mortality, 25-44 years</t>
  </si>
  <si>
    <t>Suicide mortality, 45-64 years</t>
  </si>
  <si>
    <t>Health Status Indicators - Suicide mortality</t>
  </si>
  <si>
    <t>Age-standardised rate (deaths per 100,000), 1996–2014</t>
  </si>
  <si>
    <t>Age-standardised rate ratio, 1996–2014</t>
  </si>
  <si>
    <t>Age-standardised rate (deaths per 100,000), by sex, 1996-2014</t>
  </si>
  <si>
    <t>Health Status Indicators - Suicide Mortality, by sex</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</si>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</sst>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4"/>
      <color theme="1"/>
      <name val="Arial"/>
      <family val="2"/>
    </font>
    <font>
      <b/>
      <sz val="11"/>
      <color theme="1"/>
      <name val="Georgia"/>
      <family val="1"/>
    </font>
    <font>
      <b/>
      <sz val="10"/>
      <color theme="1"/>
      <name val="Calibri"/>
      <family val="2"/>
      <scheme val="minor"/>
    </font>
    <font>
      <sz val="10"/>
      <color theme="1"/>
      <name val="Calibri"/>
      <family val="2"/>
      <scheme val="minor"/>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11">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0" fillId="34" borderId="0" xfId="0" applyFill="1" applyAlignment="1">
      <alignment vertical="top"/>
    </xf>
    <xf numFmtId="49" fontId="0" fillId="0" borderId="0" xfId="0" applyNumberFormat="1"/>
    <xf numFmtId="0" fontId="0" fillId="0" borderId="0" xfId="0" applyNumberFormat="1"/>
    <xf numFmtId="49" fontId="16" fillId="0" borderId="0" xfId="0" applyNumberFormat="1" applyFont="1"/>
    <xf numFmtId="0" fontId="30" fillId="34" borderId="0" xfId="0" applyFont="1" applyFill="1" applyAlignment="1">
      <alignment vertical="top"/>
    </xf>
    <xf numFmtId="0" fontId="0" fillId="34" borderId="0" xfId="0" applyFill="1" applyAlignment="1">
      <alignment horizontal="left" vertical="top"/>
    </xf>
    <xf numFmtId="0" fontId="0" fillId="34" borderId="0" xfId="0" applyFill="1" applyAlignment="1">
      <alignment vertical="top" wrapText="1"/>
    </xf>
    <xf numFmtId="0" fontId="16" fillId="34" borderId="0" xfId="0" applyFont="1" applyFill="1" applyAlignment="1">
      <alignment vertical="top"/>
    </xf>
    <xf numFmtId="0" fontId="31" fillId="34" borderId="13" xfId="0" applyFont="1" applyFill="1" applyBorder="1" applyAlignment="1">
      <alignment vertical="top"/>
    </xf>
    <xf numFmtId="0" fontId="31" fillId="34" borderId="13" xfId="0" applyFont="1" applyFill="1" applyBorder="1" applyAlignment="1">
      <alignment horizontal="left" vertical="top"/>
    </xf>
    <xf numFmtId="0" fontId="31" fillId="34" borderId="0" xfId="0" applyFont="1" applyFill="1" applyBorder="1" applyAlignment="1">
      <alignment vertical="top"/>
    </xf>
    <xf numFmtId="0" fontId="29" fillId="34" borderId="13" xfId="0" applyFont="1" applyFill="1" applyBorder="1" applyAlignment="1">
      <alignment vertical="top" wrapText="1"/>
    </xf>
    <xf numFmtId="0" fontId="29" fillId="34" borderId="13" xfId="0" applyFont="1" applyFill="1" applyBorder="1" applyAlignment="1">
      <alignment horizontal="left" vertical="top" wrapText="1"/>
    </xf>
    <xf numFmtId="0" fontId="29" fillId="34" borderId="0" xfId="0" applyFont="1" applyFill="1" applyBorder="1" applyAlignment="1">
      <alignment vertical="top" wrapText="1"/>
    </xf>
    <xf numFmtId="0" fontId="32" fillId="34" borderId="0" xfId="0" applyFont="1" applyFill="1" applyBorder="1"/>
    <xf numFmtId="0" fontId="33" fillId="34" borderId="0" xfId="0" applyFont="1" applyFill="1" applyBorder="1" applyAlignment="1">
      <alignment vertical="top" wrapText="1"/>
    </xf>
    <xf numFmtId="0" fontId="33" fillId="34" borderId="0" xfId="0" quotePrefix="1" applyFont="1" applyFill="1" applyBorder="1" applyAlignment="1">
      <alignment horizontal="left"/>
    </xf>
    <xf numFmtId="0" fontId="33" fillId="34" borderId="0" xfId="0" quotePrefix="1" applyFont="1" applyFill="1" applyBorder="1"/>
    <xf numFmtId="0" fontId="33" fillId="34" borderId="0" xfId="0" applyFont="1" applyFill="1" applyBorder="1"/>
    <xf numFmtId="0" fontId="0" fillId="34" borderId="0" xfId="0" applyFont="1" applyFill="1" applyAlignment="1">
      <alignment vertical="top"/>
    </xf>
    <xf numFmtId="0" fontId="31" fillId="34" borderId="12" xfId="0" applyFont="1" applyFill="1" applyBorder="1" applyAlignment="1">
      <alignment horizontal="center" vertical="top" wrapText="1"/>
    </xf>
    <xf numFmtId="0" fontId="31" fillId="34" borderId="12" xfId="0" applyFont="1" applyFill="1" applyBorder="1" applyAlignment="1">
      <alignment horizontal="center" vertical="center" wrapText="1"/>
    </xf>
    <xf numFmtId="0" fontId="29" fillId="34" borderId="0" xfId="0" applyFont="1" applyFill="1" applyAlignment="1">
      <alignment vertical="top" wrapText="1"/>
    </xf>
    <xf numFmtId="3" fontId="29" fillId="34" borderId="0" xfId="0" applyNumberFormat="1" applyFont="1" applyFill="1" applyAlignment="1">
      <alignment vertical="top" wrapText="1"/>
    </xf>
    <xf numFmtId="0" fontId="29" fillId="34" borderId="0" xfId="0" applyFont="1" applyFill="1" applyAlignment="1">
      <alignment vertical="center" wrapText="1"/>
    </xf>
    <xf numFmtId="0" fontId="33" fillId="34" borderId="0" xfId="0" applyFont="1" applyFill="1"/>
    <xf numFmtId="0" fontId="29" fillId="34" borderId="11" xfId="0" applyFont="1" applyFill="1" applyBorder="1" applyAlignment="1">
      <alignment vertical="top" wrapText="1"/>
    </xf>
    <xf numFmtId="0" fontId="29" fillId="34" borderId="11" xfId="0" applyFont="1" applyFill="1" applyBorder="1" applyAlignment="1">
      <alignment vertical="center" wrapText="1"/>
    </xf>
    <xf numFmtId="0" fontId="33" fillId="34" borderId="10" xfId="0" applyFont="1" applyFill="1" applyBorder="1"/>
    <xf numFmtId="0" fontId="33" fillId="34" borderId="10" xfId="0" applyFont="1" applyFill="1" applyBorder="1" applyAlignment="1">
      <alignment horizontal="left"/>
    </xf>
    <xf numFmtId="0" fontId="0" fillId="34" borderId="0" xfId="0" applyFill="1" applyAlignment="1">
      <alignment horizontal="left" vertical="top" wrapText="1"/>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3" fillId="0"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8" fillId="34" borderId="0" xfId="0" applyFont="1" applyFill="1" applyBorder="1" applyProtection="1">
      <protection locked="0"/>
    </xf>
    <xf numFmtId="0" fontId="0" fillId="34" borderId="0" xfId="0" applyFill="1" applyBorder="1" applyProtection="1">
      <protection locked="0"/>
    </xf>
    <xf numFmtId="0" fontId="0" fillId="34" borderId="0" xfId="0" applyFill="1" applyBorder="1" applyAlignment="1" applyProtection="1">
      <alignment vertical="center"/>
      <protection locked="0"/>
    </xf>
    <xf numFmtId="0" fontId="17" fillId="34" borderId="0" xfId="0" applyFont="1" applyFill="1" applyBorder="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7" fillId="34" borderId="0" xfId="0" applyFont="1" applyFill="1" applyBorder="1" applyProtection="1">
      <protection locked="0"/>
    </xf>
    <xf numFmtId="0" fontId="16" fillId="33" borderId="0" xfId="0" applyFont="1" applyFill="1" applyAlignment="1" applyProtection="1">
      <alignment vertical="center"/>
      <protection locked="0"/>
    </xf>
    <xf numFmtId="0" fontId="16" fillId="34" borderId="0" xfId="0" applyFont="1" applyFill="1" applyBorder="1" applyAlignment="1" applyProtection="1">
      <alignment vertical="center"/>
      <protection locked="0"/>
    </xf>
    <xf numFmtId="164" fontId="17" fillId="34" borderId="0" xfId="0" applyNumberFormat="1" applyFont="1" applyFill="1" applyAlignment="1" applyProtection="1">
      <alignment vertical="center"/>
      <protection locked="0"/>
    </xf>
    <xf numFmtId="0" fontId="17" fillId="0" borderId="0" xfId="0" applyFont="1" applyProtection="1">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22" fillId="34" borderId="0" xfId="0" applyFont="1" applyFill="1" applyBorder="1" applyAlignment="1" applyProtection="1">
      <alignment horizontal="right" vertical="top"/>
      <protection locked="0"/>
    </xf>
    <xf numFmtId="0" fontId="17" fillId="34" borderId="0" xfId="0" applyFont="1" applyFill="1" applyBorder="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4" borderId="0" xfId="0" applyFont="1" applyFill="1" applyBorder="1" applyAlignment="1" applyProtection="1">
      <alignment horizontal="right"/>
      <protection locked="0"/>
    </xf>
    <xf numFmtId="0" fontId="0" fillId="34" borderId="0" xfId="0" applyFill="1" applyBorder="1" applyAlignment="1" applyProtection="1">
      <alignment horizontal="right"/>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0" fillId="33" borderId="0" xfId="0" applyFill="1" applyAlignment="1" applyProtection="1">
      <alignment horizontal="right"/>
      <protection locked="0"/>
    </xf>
    <xf numFmtId="164" fontId="16" fillId="34" borderId="0" xfId="0" applyNumberFormat="1" applyFont="1" applyFill="1" applyBorder="1" applyAlignment="1" applyProtection="1">
      <alignment horizontal="right"/>
      <protection locked="0"/>
    </xf>
    <xf numFmtId="164" fontId="0" fillId="34" borderId="0" xfId="0" applyNumberFormat="1" applyFill="1" applyBorder="1" applyAlignment="1" applyProtection="1">
      <alignment horizontal="right"/>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0" fontId="21" fillId="34" borderId="0" xfId="0" applyFont="1" applyFill="1" applyBorder="1" applyProtection="1">
      <protection locked="0"/>
    </xf>
    <xf numFmtId="164" fontId="0" fillId="34" borderId="0" xfId="0" applyNumberFormat="1" applyFont="1" applyFill="1" applyBorder="1" applyAlignment="1" applyProtection="1">
      <alignment horizontal="right"/>
      <protection locked="0"/>
    </xf>
    <xf numFmtId="164" fontId="0" fillId="33" borderId="0" xfId="0" applyNumberFormat="1" applyFill="1" applyProtection="1">
      <protection locked="0"/>
    </xf>
    <xf numFmtId="164" fontId="0" fillId="34" borderId="0" xfId="0" applyNumberFormat="1" applyFill="1" applyProtection="1">
      <protection locked="0"/>
    </xf>
    <xf numFmtId="0" fontId="0" fillId="34" borderId="0" xfId="0" applyFill="1" applyAlignment="1" applyProtection="1">
      <alignment horizontal="right"/>
      <protection locked="0"/>
    </xf>
    <xf numFmtId="0" fontId="19" fillId="34" borderId="0" xfId="0" applyFont="1" applyFill="1" applyProtection="1">
      <protection locked="0"/>
    </xf>
    <xf numFmtId="0" fontId="23" fillId="34" borderId="0" xfId="0" applyFont="1" applyFill="1" applyProtection="1">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Border="1" applyAlignment="1" applyProtection="1">
      <alignment horizontal="right"/>
      <protection locked="0"/>
    </xf>
    <xf numFmtId="0" fontId="0" fillId="33" borderId="0" xfId="0" applyFont="1" applyFill="1" applyBorder="1" applyAlignment="1" applyProtection="1">
      <alignment horizontal="right"/>
      <protection locked="0"/>
    </xf>
    <xf numFmtId="0" fontId="16" fillId="33" borderId="10" xfId="0" applyFont="1" applyFill="1" applyBorder="1" applyAlignment="1" applyProtection="1">
      <alignment horizontal="right"/>
      <protection locked="0"/>
    </xf>
    <xf numFmtId="0" fontId="0" fillId="33" borderId="10" xfId="0" applyFont="1" applyFill="1" applyBorder="1" applyAlignment="1" applyProtection="1">
      <alignment horizontal="right"/>
      <protection locked="0"/>
    </xf>
    <xf numFmtId="0" fontId="0" fillId="34" borderId="0" xfId="0" applyFill="1" applyAlignment="1">
      <alignment horizontal="left" vertical="top" wrapText="1"/>
    </xf>
    <xf numFmtId="0" fontId="31" fillId="34" borderId="0" xfId="0" applyFont="1" applyFill="1" applyBorder="1" applyAlignment="1">
      <alignment horizontal="center" vertical="top" wrapText="1"/>
    </xf>
    <xf numFmtId="0" fontId="29" fillId="34" borderId="0" xfId="0" applyFont="1" applyFill="1" applyBorder="1" applyAlignment="1">
      <alignment horizontal="left" vertical="top" wrapText="1"/>
    </xf>
    <xf numFmtId="0" fontId="22" fillId="34" borderId="0" xfId="0" applyFont="1" applyFill="1" applyBorder="1" applyAlignment="1" applyProtection="1">
      <alignment horizontal="center" vertical="top"/>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Non-Māori'!$BI$35:$BI$51</c:f>
                <c:numCache>
                  <c:formatCode>General</c:formatCode>
                  <c:ptCount val="17"/>
                  <c:pt idx="0">
                    <c:v>2.1999999999999993</c:v>
                  </c:pt>
                  <c:pt idx="1">
                    <c:v>2.0999999999999979</c:v>
                  </c:pt>
                  <c:pt idx="2">
                    <c:v>1.9999999999999982</c:v>
                  </c:pt>
                  <c:pt idx="3">
                    <c:v>1.8000000000000007</c:v>
                  </c:pt>
                  <c:pt idx="4">
                    <c:v>1.8000000000000007</c:v>
                  </c:pt>
                  <c:pt idx="5">
                    <c:v>1.7999999999999989</c:v>
                  </c:pt>
                  <c:pt idx="6">
                    <c:v>1.9000000000000021</c:v>
                  </c:pt>
                  <c:pt idx="7">
                    <c:v>1.8999999999999986</c:v>
                  </c:pt>
                  <c:pt idx="8">
                    <c:v>2.1000000000000014</c:v>
                  </c:pt>
                  <c:pt idx="9">
                    <c:v>1.8999999999999986</c:v>
                  </c:pt>
                  <c:pt idx="10">
                    <c:v>1.9000000000000021</c:v>
                  </c:pt>
                  <c:pt idx="11">
                    <c:v>1.7000000000000011</c:v>
                  </c:pt>
                  <c:pt idx="12">
                    <c:v>1.6999999999999993</c:v>
                  </c:pt>
                  <c:pt idx="13">
                    <c:v>1.8000000000000007</c:v>
                  </c:pt>
                  <c:pt idx="14">
                    <c:v>1.8999999999999986</c:v>
                  </c:pt>
                  <c:pt idx="15">
                    <c:v>1.8999999999999986</c:v>
                  </c:pt>
                  <c:pt idx="16">
                    <c:v>1.7999999999999989</c:v>
                  </c:pt>
                </c:numCache>
              </c:numRef>
            </c:plus>
            <c:minus>
              <c:numRef>
                <c:f>'Māori vs Non-Māori'!$BH$35:$BH$51</c:f>
                <c:numCache>
                  <c:formatCode>General</c:formatCode>
                  <c:ptCount val="17"/>
                  <c:pt idx="0">
                    <c:v>2</c:v>
                  </c:pt>
                  <c:pt idx="1">
                    <c:v>2.0000000000000018</c:v>
                  </c:pt>
                  <c:pt idx="2">
                    <c:v>1.9000000000000004</c:v>
                  </c:pt>
                  <c:pt idx="3">
                    <c:v>1.6999999999999993</c:v>
                  </c:pt>
                  <c:pt idx="4">
                    <c:v>1.6999999999999993</c:v>
                  </c:pt>
                  <c:pt idx="5">
                    <c:v>1.7000000000000011</c:v>
                  </c:pt>
                  <c:pt idx="6">
                    <c:v>1.6999999999999993</c:v>
                  </c:pt>
                  <c:pt idx="7">
                    <c:v>1.8000000000000007</c:v>
                  </c:pt>
                  <c:pt idx="8">
                    <c:v>1.8000000000000007</c:v>
                  </c:pt>
                  <c:pt idx="9">
                    <c:v>1.8000000000000007</c:v>
                  </c:pt>
                  <c:pt idx="10">
                    <c:v>1.6999999999999993</c:v>
                  </c:pt>
                  <c:pt idx="11">
                    <c:v>1.5999999999999996</c:v>
                  </c:pt>
                  <c:pt idx="12">
                    <c:v>1.6000000000000014</c:v>
                  </c:pt>
                  <c:pt idx="13">
                    <c:v>1.7000000000000011</c:v>
                  </c:pt>
                  <c:pt idx="14">
                    <c:v>1.7000000000000011</c:v>
                  </c:pt>
                  <c:pt idx="15">
                    <c:v>1.7000000000000011</c:v>
                  </c:pt>
                  <c:pt idx="16">
                    <c:v>1.7000000000000011</c:v>
                  </c:pt>
                </c:numCache>
              </c:numRef>
            </c:minus>
            <c:spPr>
              <a:ln w="12700">
                <a:solidFill>
                  <a:srgbClr val="0070C0"/>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Non-Māori'!$BD$35:$BD$51</c:f>
              <c:numCache>
                <c:formatCode>General</c:formatCode>
                <c:ptCount val="17"/>
                <c:pt idx="0">
                  <c:v>19</c:v>
                </c:pt>
                <c:pt idx="1">
                  <c:v>17.600000000000001</c:v>
                </c:pt>
                <c:pt idx="2">
                  <c:v>15.9</c:v>
                </c:pt>
                <c:pt idx="3">
                  <c:v>13.7</c:v>
                </c:pt>
                <c:pt idx="4">
                  <c:v>13.6</c:v>
                </c:pt>
                <c:pt idx="5">
                  <c:v>13.8</c:v>
                </c:pt>
                <c:pt idx="6">
                  <c:v>15.2</c:v>
                </c:pt>
                <c:pt idx="7">
                  <c:v>16.5</c:v>
                </c:pt>
                <c:pt idx="8">
                  <c:v>17.5</c:v>
                </c:pt>
                <c:pt idx="9">
                  <c:v>16.5</c:v>
                </c:pt>
                <c:pt idx="10">
                  <c:v>15.2</c:v>
                </c:pt>
                <c:pt idx="11">
                  <c:v>13.7</c:v>
                </c:pt>
                <c:pt idx="12">
                  <c:v>13.8</c:v>
                </c:pt>
                <c:pt idx="13">
                  <c:v>15.3</c:v>
                </c:pt>
                <c:pt idx="14">
                  <c:v>16.600000000000001</c:v>
                </c:pt>
                <c:pt idx="15">
                  <c:v>16.600000000000001</c:v>
                </c:pt>
                <c:pt idx="16">
                  <c:v>15.4</c:v>
                </c:pt>
              </c:numCache>
            </c:numRef>
          </c:val>
          <c:smooth val="0"/>
          <c:extLst>
            <c:ext xmlns:c16="http://schemas.microsoft.com/office/drawing/2014/chart" uri="{C3380CC4-5D6E-409C-BE32-E72D297353CC}">
              <c16:uniqueId val="{00000000-5980-44BA-94C9-D0509022B1E6}"/>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Non-Māori'!$BL$35:$BL$51</c:f>
                <c:numCache>
                  <c:formatCode>General</c:formatCode>
                  <c:ptCount val="17"/>
                  <c:pt idx="0">
                    <c:v>0.70000000000000107</c:v>
                  </c:pt>
                  <c:pt idx="1">
                    <c:v>0.59999999999999964</c:v>
                  </c:pt>
                  <c:pt idx="2">
                    <c:v>0.59999999999999964</c:v>
                  </c:pt>
                  <c:pt idx="3">
                    <c:v>0.60000000000000142</c:v>
                  </c:pt>
                  <c:pt idx="4">
                    <c:v>0.60000000000000142</c:v>
                  </c:pt>
                  <c:pt idx="5">
                    <c:v>0.60000000000000142</c:v>
                  </c:pt>
                  <c:pt idx="6">
                    <c:v>0.5</c:v>
                  </c:pt>
                  <c:pt idx="7">
                    <c:v>0.5</c:v>
                  </c:pt>
                  <c:pt idx="8">
                    <c:v>0.5</c:v>
                  </c:pt>
                  <c:pt idx="9">
                    <c:v>0.59999999999999964</c:v>
                  </c:pt>
                  <c:pt idx="10">
                    <c:v>0.5</c:v>
                  </c:pt>
                  <c:pt idx="11">
                    <c:v>0.5</c:v>
                  </c:pt>
                  <c:pt idx="12">
                    <c:v>0.59999999999999964</c:v>
                  </c:pt>
                  <c:pt idx="13">
                    <c:v>0.59999999999999964</c:v>
                  </c:pt>
                  <c:pt idx="14">
                    <c:v>0.59999999999999964</c:v>
                  </c:pt>
                  <c:pt idx="15">
                    <c:v>0.5</c:v>
                  </c:pt>
                  <c:pt idx="16">
                    <c:v>0.5</c:v>
                  </c:pt>
                </c:numCache>
              </c:numRef>
            </c:plus>
            <c:minus>
              <c:numRef>
                <c:f>'Māori vs Non-Māori'!$BK$35:$BK$51</c:f>
                <c:numCache>
                  <c:formatCode>General</c:formatCode>
                  <c:ptCount val="17"/>
                  <c:pt idx="0">
                    <c:v>0.59999999999999964</c:v>
                  </c:pt>
                  <c:pt idx="1">
                    <c:v>0.69999999999999929</c:v>
                  </c:pt>
                  <c:pt idx="2">
                    <c:v>0.59999999999999964</c:v>
                  </c:pt>
                  <c:pt idx="3">
                    <c:v>0.59999999999999964</c:v>
                  </c:pt>
                  <c:pt idx="4">
                    <c:v>0.59999999999999964</c:v>
                  </c:pt>
                  <c:pt idx="5">
                    <c:v>0.59999999999999964</c:v>
                  </c:pt>
                  <c:pt idx="6">
                    <c:v>0.59999999999999964</c:v>
                  </c:pt>
                  <c:pt idx="7">
                    <c:v>0.59999999999999964</c:v>
                  </c:pt>
                  <c:pt idx="8">
                    <c:v>0.5</c:v>
                  </c:pt>
                  <c:pt idx="9">
                    <c:v>0.5</c:v>
                  </c:pt>
                  <c:pt idx="10">
                    <c:v>0.5</c:v>
                  </c:pt>
                  <c:pt idx="11">
                    <c:v>0.59999999999999964</c:v>
                  </c:pt>
                  <c:pt idx="12">
                    <c:v>0.5</c:v>
                  </c:pt>
                  <c:pt idx="13">
                    <c:v>0.5</c:v>
                  </c:pt>
                  <c:pt idx="14">
                    <c:v>0.5</c:v>
                  </c:pt>
                  <c:pt idx="15">
                    <c:v>0.5</c:v>
                  </c:pt>
                  <c:pt idx="16">
                    <c:v>0.5</c:v>
                  </c:pt>
                </c:numCache>
              </c:numRef>
            </c:minus>
            <c:spPr>
              <a:ln>
                <a:solidFill>
                  <a:sysClr val="window" lastClr="FFFFFF">
                    <a:lumMod val="65000"/>
                  </a:sysClr>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Non-Māori'!$BE$35:$BE$51</c:f>
              <c:numCache>
                <c:formatCode>General</c:formatCode>
                <c:ptCount val="17"/>
                <c:pt idx="0">
                  <c:v>12.1</c:v>
                </c:pt>
                <c:pt idx="1">
                  <c:v>12</c:v>
                </c:pt>
                <c:pt idx="2">
                  <c:v>11.1</c:v>
                </c:pt>
                <c:pt idx="3">
                  <c:v>10.7</c:v>
                </c:pt>
                <c:pt idx="4">
                  <c:v>10.199999999999999</c:v>
                </c:pt>
                <c:pt idx="5">
                  <c:v>10.199999999999999</c:v>
                </c:pt>
                <c:pt idx="6">
                  <c:v>9.6</c:v>
                </c:pt>
                <c:pt idx="7">
                  <c:v>9.5</c:v>
                </c:pt>
                <c:pt idx="8">
                  <c:v>9.4</c:v>
                </c:pt>
                <c:pt idx="9">
                  <c:v>9.3000000000000007</c:v>
                </c:pt>
                <c:pt idx="10">
                  <c:v>9.4</c:v>
                </c:pt>
                <c:pt idx="11">
                  <c:v>9.4</c:v>
                </c:pt>
                <c:pt idx="12">
                  <c:v>9.5</c:v>
                </c:pt>
                <c:pt idx="13">
                  <c:v>9.1</c:v>
                </c:pt>
                <c:pt idx="14">
                  <c:v>9.1</c:v>
                </c:pt>
                <c:pt idx="15">
                  <c:v>8.8000000000000007</c:v>
                </c:pt>
                <c:pt idx="16">
                  <c:v>8.6999999999999993</c:v>
                </c:pt>
              </c:numCache>
            </c:numRef>
          </c:val>
          <c:smooth val="0"/>
          <c:extLst>
            <c:ext xmlns:c16="http://schemas.microsoft.com/office/drawing/2014/chart" uri="{C3380CC4-5D6E-409C-BE32-E72D297353CC}">
              <c16:uniqueId val="{00000001-5980-44BA-94C9-D0509022B1E6}"/>
            </c:ext>
          </c:extLst>
        </c:ser>
        <c:ser>
          <c:idx val="0"/>
          <c:order val="2"/>
          <c:tx>
            <c:v>Ghost</c:v>
          </c:tx>
          <c:spPr>
            <a:ln w="28575" cap="rnd">
              <a:noFill/>
              <a:round/>
            </a:ln>
            <a:effectLst/>
          </c:spPr>
          <c:marker>
            <c:symbol val="none"/>
          </c:marker>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Non-Māori'!#REF!</c:f>
              <c:numCache>
                <c:formatCode>General</c:formatCode>
                <c:ptCount val="1"/>
                <c:pt idx="0">
                  <c:v>1</c:v>
                </c:pt>
              </c:numCache>
            </c:numRef>
          </c:val>
          <c:smooth val="0"/>
          <c:extLst>
            <c:ext xmlns:c16="http://schemas.microsoft.com/office/drawing/2014/chart" uri="{C3380CC4-5D6E-409C-BE32-E72D297353CC}">
              <c16:uniqueId val="{00000002-5980-44BA-94C9-D0509022B1E6}"/>
            </c:ext>
          </c:extLst>
        </c:ser>
        <c:dLbls>
          <c:showLegendKey val="0"/>
          <c:showVal val="0"/>
          <c:showCatName val="0"/>
          <c:showSerName val="0"/>
          <c:showPercent val="0"/>
          <c:showBubbleSize val="0"/>
        </c:dLbls>
        <c:marker val="1"/>
        <c:smooth val="0"/>
        <c:axId val="310988776"/>
        <c:axId val="310995048"/>
      </c:lineChart>
      <c:catAx>
        <c:axId val="31098877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995048"/>
        <c:crosses val="autoZero"/>
        <c:auto val="1"/>
        <c:lblAlgn val="ctr"/>
        <c:lblOffset val="100"/>
        <c:noMultiLvlLbl val="0"/>
      </c:catAx>
      <c:valAx>
        <c:axId val="31099504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988776"/>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5920-4873-9928-DE7ABB2D06B5}"/>
              </c:ext>
            </c:extLst>
          </c:dPt>
          <c:errBars>
            <c:errDir val="y"/>
            <c:errBarType val="both"/>
            <c:errValType val="cust"/>
            <c:noEndCap val="0"/>
            <c:plus>
              <c:numRef>
                <c:f>'Māori vs Non-Māori'!$BV$35:$BV$51</c:f>
                <c:numCache>
                  <c:formatCode>General</c:formatCode>
                  <c:ptCount val="17"/>
                  <c:pt idx="0">
                    <c:v>0.20999999999999996</c:v>
                  </c:pt>
                  <c:pt idx="1">
                    <c:v>0.19999999999999996</c:v>
                  </c:pt>
                  <c:pt idx="2">
                    <c:v>0.19999999999999996</c:v>
                  </c:pt>
                  <c:pt idx="3">
                    <c:v>0.19999999999999996</c:v>
                  </c:pt>
                  <c:pt idx="4">
                    <c:v>0.19999999999999996</c:v>
                  </c:pt>
                  <c:pt idx="5">
                    <c:v>0.19999999999999996</c:v>
                  </c:pt>
                  <c:pt idx="6">
                    <c:v>0.22999999999999998</c:v>
                  </c:pt>
                  <c:pt idx="7">
                    <c:v>0.24</c:v>
                  </c:pt>
                  <c:pt idx="8">
                    <c:v>0.25</c:v>
                  </c:pt>
                  <c:pt idx="9">
                    <c:v>0.23999999999999977</c:v>
                  </c:pt>
                  <c:pt idx="10">
                    <c:v>0.22999999999999998</c:v>
                  </c:pt>
                  <c:pt idx="11">
                    <c:v>0.20999999999999996</c:v>
                  </c:pt>
                  <c:pt idx="12">
                    <c:v>0.19999999999999996</c:v>
                  </c:pt>
                  <c:pt idx="13">
                    <c:v>0.22999999999999998</c:v>
                  </c:pt>
                  <c:pt idx="14">
                    <c:v>0.24</c:v>
                  </c:pt>
                  <c:pt idx="15">
                    <c:v>0.26</c:v>
                  </c:pt>
                  <c:pt idx="16">
                    <c:v>0.24</c:v>
                  </c:pt>
                </c:numCache>
              </c:numRef>
            </c:plus>
            <c:minus>
              <c:numRef>
                <c:f>'Māori vs Non-Māori'!$BU$35:$BU$51</c:f>
                <c:numCache>
                  <c:formatCode>General</c:formatCode>
                  <c:ptCount val="17"/>
                  <c:pt idx="0">
                    <c:v>0.19000000000000017</c:v>
                  </c:pt>
                  <c:pt idx="1">
                    <c:v>0.16999999999999993</c:v>
                  </c:pt>
                  <c:pt idx="2">
                    <c:v>0.17999999999999994</c:v>
                  </c:pt>
                  <c:pt idx="3">
                    <c:v>0.15999999999999992</c:v>
                  </c:pt>
                  <c:pt idx="4">
                    <c:v>0.18000000000000016</c:v>
                  </c:pt>
                  <c:pt idx="5">
                    <c:v>0.17000000000000015</c:v>
                  </c:pt>
                  <c:pt idx="6">
                    <c:v>0.20000000000000018</c:v>
                  </c:pt>
                  <c:pt idx="7">
                    <c:v>0.20999999999999996</c:v>
                  </c:pt>
                  <c:pt idx="8">
                    <c:v>0.2200000000000002</c:v>
                  </c:pt>
                  <c:pt idx="9">
                    <c:v>0.20999999999999996</c:v>
                  </c:pt>
                  <c:pt idx="10">
                    <c:v>0.20000000000000018</c:v>
                  </c:pt>
                  <c:pt idx="11">
                    <c:v>0.18999999999999995</c:v>
                  </c:pt>
                  <c:pt idx="12">
                    <c:v>0.18999999999999995</c:v>
                  </c:pt>
                  <c:pt idx="13">
                    <c:v>0.19999999999999996</c:v>
                  </c:pt>
                  <c:pt idx="14">
                    <c:v>0.21999999999999997</c:v>
                  </c:pt>
                  <c:pt idx="15">
                    <c:v>0.21999999999999997</c:v>
                  </c:pt>
                  <c:pt idx="16">
                    <c:v>0.21999999999999997</c:v>
                  </c:pt>
                </c:numCache>
              </c:numRef>
            </c:minus>
            <c:spPr>
              <a:ln w="12700">
                <a:solidFill>
                  <a:srgbClr val="FFC000"/>
                </a:solidFill>
              </a:ln>
            </c:spPr>
          </c:errBars>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Non-Māori'!$BQ$35:$BQ$51</c:f>
              <c:numCache>
                <c:formatCode>General</c:formatCode>
                <c:ptCount val="17"/>
                <c:pt idx="0">
                  <c:v>1.57</c:v>
                </c:pt>
                <c:pt idx="1">
                  <c:v>1.47</c:v>
                </c:pt>
                <c:pt idx="2">
                  <c:v>1.43</c:v>
                </c:pt>
                <c:pt idx="3">
                  <c:v>1.28</c:v>
                </c:pt>
                <c:pt idx="4">
                  <c:v>1.34</c:v>
                </c:pt>
                <c:pt idx="5">
                  <c:v>1.35</c:v>
                </c:pt>
                <c:pt idx="6">
                  <c:v>1.59</c:v>
                </c:pt>
                <c:pt idx="7">
                  <c:v>1.74</c:v>
                </c:pt>
                <c:pt idx="8">
                  <c:v>1.87</c:v>
                </c:pt>
                <c:pt idx="9">
                  <c:v>1.77</c:v>
                </c:pt>
                <c:pt idx="10">
                  <c:v>1.62</c:v>
                </c:pt>
                <c:pt idx="11">
                  <c:v>1.46</c:v>
                </c:pt>
                <c:pt idx="12">
                  <c:v>1.45</c:v>
                </c:pt>
                <c:pt idx="13">
                  <c:v>1.67</c:v>
                </c:pt>
                <c:pt idx="14">
                  <c:v>1.82</c:v>
                </c:pt>
                <c:pt idx="15">
                  <c:v>1.89</c:v>
                </c:pt>
                <c:pt idx="16">
                  <c:v>1.78</c:v>
                </c:pt>
              </c:numCache>
            </c:numRef>
          </c:val>
          <c:smooth val="0"/>
          <c:extLst>
            <c:ext xmlns:c16="http://schemas.microsoft.com/office/drawing/2014/chart" uri="{C3380CC4-5D6E-409C-BE32-E72D297353CC}">
              <c16:uniqueId val="{00000001-5920-4873-9928-DE7ABB2D06B5}"/>
            </c:ext>
          </c:extLst>
        </c:ser>
        <c:ser>
          <c:idx val="2"/>
          <c:order val="1"/>
          <c:tx>
            <c:v>Ghost</c:v>
          </c:tx>
          <c:spPr>
            <a:ln w="28575" cap="rnd">
              <a:noFill/>
              <a:round/>
            </a:ln>
            <a:effectLst/>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Non-Māori'!$BS$35:$BS$36</c:f>
              <c:numCache>
                <c:formatCode>General</c:formatCode>
                <c:ptCount val="2"/>
                <c:pt idx="0">
                  <c:v>2.41</c:v>
                </c:pt>
                <c:pt idx="1">
                  <c:v>1.24</c:v>
                </c:pt>
              </c:numCache>
            </c:numRef>
          </c:val>
          <c:smooth val="0"/>
          <c:extLst>
            <c:ext xmlns:c16="http://schemas.microsoft.com/office/drawing/2014/chart" uri="{C3380CC4-5D6E-409C-BE32-E72D297353CC}">
              <c16:uniqueId val="{00000002-5920-4873-9928-DE7ABB2D06B5}"/>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Non-Māori'!$BX$35:$BX$51</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3-5920-4873-9928-DE7ABB2D06B5}"/>
            </c:ext>
          </c:extLst>
        </c:ser>
        <c:dLbls>
          <c:showLegendKey val="0"/>
          <c:showVal val="0"/>
          <c:showCatName val="0"/>
          <c:showSerName val="0"/>
          <c:showPercent val="0"/>
          <c:showBubbleSize val="0"/>
        </c:dLbls>
        <c:marker val="1"/>
        <c:smooth val="0"/>
        <c:axId val="310990736"/>
        <c:axId val="310991128"/>
      </c:lineChart>
      <c:catAx>
        <c:axId val="31099073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991128"/>
        <c:crosses val="autoZero"/>
        <c:auto val="1"/>
        <c:lblAlgn val="ctr"/>
        <c:lblOffset val="100"/>
        <c:tickLblSkip val="1"/>
        <c:noMultiLvlLbl val="0"/>
      </c:catAx>
      <c:valAx>
        <c:axId val="31099112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990736"/>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extLst>
              <c:ext xmlns:c16="http://schemas.microsoft.com/office/drawing/2014/chart" uri="{C3380CC4-5D6E-409C-BE32-E72D297353CC}">
                <c16:uniqueId val="{00000000-09D0-4E18-9778-2F058FD23954}"/>
              </c:ext>
            </c:extLst>
          </c:dPt>
          <c:dPt>
            <c:idx val="17"/>
            <c:bubble3D val="0"/>
            <c:spPr>
              <a:ln w="28575" cap="rnd">
                <a:noFill/>
                <a:round/>
              </a:ln>
              <a:effectLst/>
            </c:spPr>
            <c:extLst>
              <c:ext xmlns:c16="http://schemas.microsoft.com/office/drawing/2014/chart" uri="{C3380CC4-5D6E-409C-BE32-E72D297353CC}">
                <c16:uniqueId val="{00000002-09D0-4E18-9778-2F058FD23954}"/>
              </c:ext>
            </c:extLst>
          </c:dPt>
          <c:errBars>
            <c:errDir val="y"/>
            <c:errBarType val="both"/>
            <c:errValType val="cust"/>
            <c:noEndCap val="0"/>
            <c:plus>
              <c:numRef>
                <c:f>'Māori vs Non-Māori by sex'!$BL$53:$BL$86</c:f>
                <c:numCache>
                  <c:formatCode>General</c:formatCode>
                  <c:ptCount val="34"/>
                  <c:pt idx="0">
                    <c:v>4.0000000000000036</c:v>
                  </c:pt>
                  <c:pt idx="1">
                    <c:v>3.8000000000000007</c:v>
                  </c:pt>
                  <c:pt idx="2">
                    <c:v>3.6999999999999993</c:v>
                  </c:pt>
                  <c:pt idx="3">
                    <c:v>3.4000000000000021</c:v>
                  </c:pt>
                  <c:pt idx="4">
                    <c:v>3.3999999999999986</c:v>
                  </c:pt>
                  <c:pt idx="5">
                    <c:v>3.3999999999999986</c:v>
                  </c:pt>
                  <c:pt idx="6">
                    <c:v>3.5</c:v>
                  </c:pt>
                  <c:pt idx="7">
                    <c:v>3.6000000000000014</c:v>
                  </c:pt>
                  <c:pt idx="8">
                    <c:v>3.6000000000000014</c:v>
                  </c:pt>
                  <c:pt idx="9">
                    <c:v>3.5</c:v>
                  </c:pt>
                  <c:pt idx="10">
                    <c:v>3.3000000000000007</c:v>
                  </c:pt>
                  <c:pt idx="11">
                    <c:v>3.1000000000000014</c:v>
                  </c:pt>
                  <c:pt idx="12">
                    <c:v>3.1000000000000014</c:v>
                  </c:pt>
                  <c:pt idx="13">
                    <c:v>3.3000000000000007</c:v>
                  </c:pt>
                  <c:pt idx="14">
                    <c:v>3.3000000000000007</c:v>
                  </c:pt>
                  <c:pt idx="15">
                    <c:v>3.2999999999999972</c:v>
                  </c:pt>
                  <c:pt idx="16">
                    <c:v>3.0999999999999979</c:v>
                  </c:pt>
                  <c:pt idx="17">
                    <c:v>2.2000000000000011</c:v>
                  </c:pt>
                  <c:pt idx="18">
                    <c:v>2.2000000000000011</c:v>
                  </c:pt>
                  <c:pt idx="19">
                    <c:v>1.9000000000000004</c:v>
                  </c:pt>
                  <c:pt idx="20">
                    <c:v>1.7999999999999998</c:v>
                  </c:pt>
                  <c:pt idx="21">
                    <c:v>1.7999999999999998</c:v>
                  </c:pt>
                  <c:pt idx="22">
                    <c:v>1.9000000000000004</c:v>
                  </c:pt>
                  <c:pt idx="23">
                    <c:v>2.0000000000000009</c:v>
                  </c:pt>
                  <c:pt idx="24">
                    <c:v>2</c:v>
                  </c:pt>
                  <c:pt idx="25">
                    <c:v>2.0999999999999996</c:v>
                  </c:pt>
                  <c:pt idx="26">
                    <c:v>2.0999999999999996</c:v>
                  </c:pt>
                  <c:pt idx="27">
                    <c:v>2</c:v>
                  </c:pt>
                  <c:pt idx="28">
                    <c:v>2.0000000000000009</c:v>
                  </c:pt>
                  <c:pt idx="29">
                    <c:v>1.8999999999999986</c:v>
                  </c:pt>
                  <c:pt idx="30">
                    <c:v>2</c:v>
                  </c:pt>
                  <c:pt idx="31">
                    <c:v>2.1000000000000014</c:v>
                  </c:pt>
                  <c:pt idx="32">
                    <c:v>2.1999999999999993</c:v>
                  </c:pt>
                  <c:pt idx="33">
                    <c:v>2.0999999999999996</c:v>
                  </c:pt>
                </c:numCache>
              </c:numRef>
            </c:plus>
            <c:minus>
              <c:numRef>
                <c:f>'Māori vs Non-Māori by sex'!$BK$53:$BK$86</c:f>
                <c:numCache>
                  <c:formatCode>General</c:formatCode>
                  <c:ptCount val="34"/>
                  <c:pt idx="0">
                    <c:v>3.5999999999999979</c:v>
                  </c:pt>
                  <c:pt idx="1">
                    <c:v>3.5</c:v>
                  </c:pt>
                  <c:pt idx="2">
                    <c:v>3.3000000000000007</c:v>
                  </c:pt>
                  <c:pt idx="3">
                    <c:v>3.0999999999999979</c:v>
                  </c:pt>
                  <c:pt idx="4">
                    <c:v>3</c:v>
                  </c:pt>
                  <c:pt idx="5">
                    <c:v>2.8999999999999986</c:v>
                  </c:pt>
                  <c:pt idx="6">
                    <c:v>3.1000000000000014</c:v>
                  </c:pt>
                  <c:pt idx="7">
                    <c:v>3.3000000000000007</c:v>
                  </c:pt>
                  <c:pt idx="8">
                    <c:v>3.2999999999999972</c:v>
                  </c:pt>
                  <c:pt idx="9">
                    <c:v>3.1999999999999993</c:v>
                  </c:pt>
                  <c:pt idx="10">
                    <c:v>3</c:v>
                  </c:pt>
                  <c:pt idx="11">
                    <c:v>2.8000000000000007</c:v>
                  </c:pt>
                  <c:pt idx="12">
                    <c:v>2.6999999999999993</c:v>
                  </c:pt>
                  <c:pt idx="13">
                    <c:v>2.9000000000000021</c:v>
                  </c:pt>
                  <c:pt idx="14">
                    <c:v>3</c:v>
                  </c:pt>
                  <c:pt idx="15">
                    <c:v>2.9000000000000021</c:v>
                  </c:pt>
                  <c:pt idx="16">
                    <c:v>2.9000000000000021</c:v>
                  </c:pt>
                  <c:pt idx="17">
                    <c:v>1.9999999999999991</c:v>
                  </c:pt>
                  <c:pt idx="18">
                    <c:v>1.7999999999999989</c:v>
                  </c:pt>
                  <c:pt idx="19">
                    <c:v>1.5999999999999996</c:v>
                  </c:pt>
                  <c:pt idx="20">
                    <c:v>1.5</c:v>
                  </c:pt>
                  <c:pt idx="21">
                    <c:v>1.4000000000000004</c:v>
                  </c:pt>
                  <c:pt idx="22">
                    <c:v>1.5999999999999996</c:v>
                  </c:pt>
                  <c:pt idx="23">
                    <c:v>1.5999999999999996</c:v>
                  </c:pt>
                  <c:pt idx="24">
                    <c:v>1.6999999999999993</c:v>
                  </c:pt>
                  <c:pt idx="25">
                    <c:v>1.7999999999999998</c:v>
                  </c:pt>
                  <c:pt idx="26">
                    <c:v>1.7000000000000002</c:v>
                  </c:pt>
                  <c:pt idx="27">
                    <c:v>1.7999999999999989</c:v>
                  </c:pt>
                  <c:pt idx="28">
                    <c:v>1.5999999999999996</c:v>
                  </c:pt>
                  <c:pt idx="29">
                    <c:v>1.7000000000000011</c:v>
                  </c:pt>
                  <c:pt idx="30">
                    <c:v>1.6000000000000005</c:v>
                  </c:pt>
                  <c:pt idx="31">
                    <c:v>1.7999999999999989</c:v>
                  </c:pt>
                  <c:pt idx="32">
                    <c:v>1.8000000000000007</c:v>
                  </c:pt>
                  <c:pt idx="33">
                    <c:v>1.9000000000000004</c:v>
                  </c:pt>
                </c:numCache>
              </c:numRef>
            </c:minus>
            <c:spPr>
              <a:ln w="12700">
                <a:solidFill>
                  <a:srgbClr val="0070C0"/>
                </a:solidFill>
              </a:ln>
            </c:spPr>
          </c:errBars>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sex'!$BG$53:$BG$86</c:f>
              <c:numCache>
                <c:formatCode>General</c:formatCode>
                <c:ptCount val="34"/>
                <c:pt idx="0">
                  <c:v>29.7</c:v>
                </c:pt>
                <c:pt idx="1">
                  <c:v>27.7</c:v>
                </c:pt>
                <c:pt idx="2">
                  <c:v>26</c:v>
                </c:pt>
                <c:pt idx="3">
                  <c:v>22.2</c:v>
                </c:pt>
                <c:pt idx="4">
                  <c:v>22.1</c:v>
                </c:pt>
                <c:pt idx="5">
                  <c:v>21.5</c:v>
                </c:pt>
                <c:pt idx="6">
                  <c:v>23.8</c:v>
                </c:pt>
                <c:pt idx="7">
                  <c:v>25.7</c:v>
                </c:pt>
                <c:pt idx="8">
                  <c:v>26.9</c:v>
                </c:pt>
                <c:pt idx="9">
                  <c:v>25.3</c:v>
                </c:pt>
                <c:pt idx="10">
                  <c:v>22.5</c:v>
                </c:pt>
                <c:pt idx="11">
                  <c:v>20.2</c:v>
                </c:pt>
                <c:pt idx="12">
                  <c:v>19.899999999999999</c:v>
                </c:pt>
                <c:pt idx="13">
                  <c:v>22.8</c:v>
                </c:pt>
                <c:pt idx="14">
                  <c:v>24.3</c:v>
                </c:pt>
                <c:pt idx="15">
                  <c:v>23.6</c:v>
                </c:pt>
                <c:pt idx="16">
                  <c:v>21.8</c:v>
                </c:pt>
                <c:pt idx="17">
                  <c:v>9.1999999999999993</c:v>
                </c:pt>
                <c:pt idx="18">
                  <c:v>8.1999999999999993</c:v>
                </c:pt>
                <c:pt idx="19">
                  <c:v>6.5</c:v>
                </c:pt>
                <c:pt idx="20">
                  <c:v>5.8</c:v>
                </c:pt>
                <c:pt idx="21">
                  <c:v>5.7</c:v>
                </c:pt>
                <c:pt idx="22">
                  <c:v>6.6</c:v>
                </c:pt>
                <c:pt idx="23">
                  <c:v>7.3</c:v>
                </c:pt>
                <c:pt idx="24">
                  <c:v>8.1</c:v>
                </c:pt>
                <c:pt idx="25">
                  <c:v>9.1</c:v>
                </c:pt>
                <c:pt idx="26">
                  <c:v>8.5</c:v>
                </c:pt>
                <c:pt idx="27">
                  <c:v>8.6999999999999993</c:v>
                </c:pt>
                <c:pt idx="28">
                  <c:v>7.8</c:v>
                </c:pt>
                <c:pt idx="29">
                  <c:v>8.3000000000000007</c:v>
                </c:pt>
                <c:pt idx="30">
                  <c:v>8.4</c:v>
                </c:pt>
                <c:pt idx="31">
                  <c:v>9.6999999999999993</c:v>
                </c:pt>
                <c:pt idx="32">
                  <c:v>10.3</c:v>
                </c:pt>
                <c:pt idx="33">
                  <c:v>9.8000000000000007</c:v>
                </c:pt>
              </c:numCache>
            </c:numRef>
          </c:val>
          <c:smooth val="0"/>
          <c:extLst>
            <c:ext xmlns:c16="http://schemas.microsoft.com/office/drawing/2014/chart" uri="{C3380CC4-5D6E-409C-BE32-E72D297353CC}">
              <c16:uniqueId val="{00000003-09D0-4E18-9778-2F058FD23954}"/>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extLst>
              <c:ext xmlns:c16="http://schemas.microsoft.com/office/drawing/2014/chart" uri="{C3380CC4-5D6E-409C-BE32-E72D297353CC}">
                <c16:uniqueId val="{00000004-09D0-4E18-9778-2F058FD23954}"/>
              </c:ext>
            </c:extLst>
          </c:dPt>
          <c:dPt>
            <c:idx val="17"/>
            <c:bubble3D val="0"/>
            <c:spPr>
              <a:ln w="22225" cap="rnd">
                <a:noFill/>
                <a:round/>
              </a:ln>
              <a:effectLst/>
            </c:spPr>
            <c:extLst>
              <c:ext xmlns:c16="http://schemas.microsoft.com/office/drawing/2014/chart" uri="{C3380CC4-5D6E-409C-BE32-E72D297353CC}">
                <c16:uniqueId val="{00000006-09D0-4E18-9778-2F058FD23954}"/>
              </c:ext>
            </c:extLst>
          </c:dPt>
          <c:errBars>
            <c:errDir val="y"/>
            <c:errBarType val="both"/>
            <c:errValType val="cust"/>
            <c:noEndCap val="0"/>
            <c:plus>
              <c:numRef>
                <c:f>'Māori vs Non-Māori by sex'!$BO$53:$BO$73</c:f>
                <c:numCache>
                  <c:formatCode>General</c:formatCode>
                  <c:ptCount val="21"/>
                  <c:pt idx="0">
                    <c:v>1.1999999999999993</c:v>
                  </c:pt>
                  <c:pt idx="1">
                    <c:v>1.1000000000000014</c:v>
                  </c:pt>
                  <c:pt idx="2">
                    <c:v>1.1000000000000014</c:v>
                  </c:pt>
                  <c:pt idx="3">
                    <c:v>1.0999999999999979</c:v>
                  </c:pt>
                  <c:pt idx="4">
                    <c:v>1</c:v>
                  </c:pt>
                  <c:pt idx="5">
                    <c:v>1.0000000000000018</c:v>
                  </c:pt>
                  <c:pt idx="6">
                    <c:v>0.90000000000000036</c:v>
                  </c:pt>
                  <c:pt idx="7">
                    <c:v>0.90000000000000036</c:v>
                  </c:pt>
                  <c:pt idx="8">
                    <c:v>1</c:v>
                  </c:pt>
                  <c:pt idx="9">
                    <c:v>1</c:v>
                  </c:pt>
                  <c:pt idx="10">
                    <c:v>0.90000000000000036</c:v>
                  </c:pt>
                  <c:pt idx="11">
                    <c:v>0.90000000000000036</c:v>
                  </c:pt>
                  <c:pt idx="12">
                    <c:v>0.90000000000000036</c:v>
                  </c:pt>
                  <c:pt idx="13">
                    <c:v>0.89999999999999858</c:v>
                  </c:pt>
                  <c:pt idx="14">
                    <c:v>1</c:v>
                  </c:pt>
                  <c:pt idx="15">
                    <c:v>0.80000000000000071</c:v>
                  </c:pt>
                  <c:pt idx="16">
                    <c:v>0.80000000000000071</c:v>
                  </c:pt>
                  <c:pt idx="17">
                    <c:v>0.60000000000000053</c:v>
                  </c:pt>
                  <c:pt idx="18">
                    <c:v>0.60000000000000053</c:v>
                  </c:pt>
                  <c:pt idx="19">
                    <c:v>0.59999999999999964</c:v>
                  </c:pt>
                  <c:pt idx="20">
                    <c:v>0.59999999999999964</c:v>
                  </c:pt>
                </c:numCache>
              </c:numRef>
            </c:plus>
            <c:minus>
              <c:numRef>
                <c:f>'Māori vs Non-Māori by sex'!$BN$53:$BN$73</c:f>
                <c:numCache>
                  <c:formatCode>General</c:formatCode>
                  <c:ptCount val="21"/>
                  <c:pt idx="0">
                    <c:v>1.1000000000000014</c:v>
                  </c:pt>
                  <c:pt idx="1">
                    <c:v>1.1000000000000014</c:v>
                  </c:pt>
                  <c:pt idx="2">
                    <c:v>1.0999999999999979</c:v>
                  </c:pt>
                  <c:pt idx="3">
                    <c:v>1</c:v>
                  </c:pt>
                  <c:pt idx="4">
                    <c:v>1.0999999999999996</c:v>
                  </c:pt>
                  <c:pt idx="5">
                    <c:v>1</c:v>
                  </c:pt>
                  <c:pt idx="6">
                    <c:v>1</c:v>
                  </c:pt>
                  <c:pt idx="7">
                    <c:v>1</c:v>
                  </c:pt>
                  <c:pt idx="8">
                    <c:v>0.90000000000000036</c:v>
                  </c:pt>
                  <c:pt idx="9">
                    <c:v>0.90000000000000036</c:v>
                  </c:pt>
                  <c:pt idx="10">
                    <c:v>1</c:v>
                  </c:pt>
                  <c:pt idx="11">
                    <c:v>1</c:v>
                  </c:pt>
                  <c:pt idx="12">
                    <c:v>0.90000000000000036</c:v>
                  </c:pt>
                  <c:pt idx="13">
                    <c:v>0.90000000000000036</c:v>
                  </c:pt>
                  <c:pt idx="14">
                    <c:v>0.90000000000000036</c:v>
                  </c:pt>
                  <c:pt idx="15">
                    <c:v>0.90000000000000036</c:v>
                  </c:pt>
                  <c:pt idx="16">
                    <c:v>0.90000000000000036</c:v>
                  </c:pt>
                  <c:pt idx="17">
                    <c:v>0.59999999999999964</c:v>
                  </c:pt>
                  <c:pt idx="18">
                    <c:v>0.59999999999999964</c:v>
                  </c:pt>
                  <c:pt idx="19">
                    <c:v>0.5</c:v>
                  </c:pt>
                  <c:pt idx="20">
                    <c:v>0.60000000000000053</c:v>
                  </c:pt>
                </c:numCache>
              </c:numRef>
            </c:minus>
            <c:spPr>
              <a:ln>
                <a:solidFill>
                  <a:sysClr val="window" lastClr="FFFFFF">
                    <a:lumMod val="65000"/>
                  </a:sysClr>
                </a:solidFill>
              </a:ln>
            </c:spPr>
          </c:errBars>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sex'!$BH$53:$BH$86</c:f>
              <c:numCache>
                <c:formatCode>General</c:formatCode>
                <c:ptCount val="34"/>
                <c:pt idx="0">
                  <c:v>19.100000000000001</c:v>
                </c:pt>
                <c:pt idx="1">
                  <c:v>18.5</c:v>
                </c:pt>
                <c:pt idx="2">
                  <c:v>17.399999999999999</c:v>
                </c:pt>
                <c:pt idx="3">
                  <c:v>16.8</c:v>
                </c:pt>
                <c:pt idx="4">
                  <c:v>16.2</c:v>
                </c:pt>
                <c:pt idx="5">
                  <c:v>15.6</c:v>
                </c:pt>
                <c:pt idx="6">
                  <c:v>14.6</c:v>
                </c:pt>
                <c:pt idx="7">
                  <c:v>14.5</c:v>
                </c:pt>
                <c:pt idx="8">
                  <c:v>14.6</c:v>
                </c:pt>
                <c:pt idx="9">
                  <c:v>14.5</c:v>
                </c:pt>
                <c:pt idx="10">
                  <c:v>14.6</c:v>
                </c:pt>
                <c:pt idx="11">
                  <c:v>14.7</c:v>
                </c:pt>
                <c:pt idx="12">
                  <c:v>14.6</c:v>
                </c:pt>
                <c:pt idx="13">
                  <c:v>14.3</c:v>
                </c:pt>
                <c:pt idx="14">
                  <c:v>14</c:v>
                </c:pt>
                <c:pt idx="15">
                  <c:v>13.5</c:v>
                </c:pt>
                <c:pt idx="16">
                  <c:v>13.1</c:v>
                </c:pt>
                <c:pt idx="17">
                  <c:v>5.3</c:v>
                </c:pt>
                <c:pt idx="18">
                  <c:v>5.6</c:v>
                </c:pt>
                <c:pt idx="19">
                  <c:v>5</c:v>
                </c:pt>
                <c:pt idx="20">
                  <c:v>4.7</c:v>
                </c:pt>
                <c:pt idx="21">
                  <c:v>4.4000000000000004</c:v>
                </c:pt>
                <c:pt idx="22">
                  <c:v>5</c:v>
                </c:pt>
                <c:pt idx="23">
                  <c:v>4.8</c:v>
                </c:pt>
                <c:pt idx="24">
                  <c:v>4.5999999999999996</c:v>
                </c:pt>
                <c:pt idx="25">
                  <c:v>4.3</c:v>
                </c:pt>
                <c:pt idx="26">
                  <c:v>4.3</c:v>
                </c:pt>
                <c:pt idx="27">
                  <c:v>4.4000000000000004</c:v>
                </c:pt>
                <c:pt idx="28">
                  <c:v>4.2</c:v>
                </c:pt>
                <c:pt idx="29">
                  <c:v>4.7</c:v>
                </c:pt>
                <c:pt idx="30">
                  <c:v>4.2</c:v>
                </c:pt>
                <c:pt idx="31">
                  <c:v>4.4000000000000004</c:v>
                </c:pt>
                <c:pt idx="32">
                  <c:v>4.3</c:v>
                </c:pt>
                <c:pt idx="33">
                  <c:v>4.4000000000000004</c:v>
                </c:pt>
              </c:numCache>
            </c:numRef>
          </c:val>
          <c:smooth val="0"/>
          <c:extLst>
            <c:ext xmlns:c16="http://schemas.microsoft.com/office/drawing/2014/chart" uri="{C3380CC4-5D6E-409C-BE32-E72D297353CC}">
              <c16:uniqueId val="{00000007-09D0-4E18-9778-2F058FD23954}"/>
            </c:ext>
          </c:extLst>
        </c:ser>
        <c:ser>
          <c:idx val="0"/>
          <c:order val="2"/>
          <c:tx>
            <c:v>Ghost</c:v>
          </c:tx>
          <c:spPr>
            <a:ln w="28575" cap="rnd">
              <a:noFill/>
              <a:round/>
            </a:ln>
            <a:effectLst/>
          </c:spPr>
          <c:marker>
            <c:symbol val="none"/>
          </c:marker>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sex'!$BI$35:$BI$36</c:f>
              <c:numCache>
                <c:formatCode>General</c:formatCode>
                <c:ptCount val="2"/>
                <c:pt idx="0">
                  <c:v>29.7</c:v>
                </c:pt>
                <c:pt idx="1">
                  <c:v>4.2</c:v>
                </c:pt>
              </c:numCache>
            </c:numRef>
          </c:val>
          <c:smooth val="0"/>
          <c:extLst>
            <c:ext xmlns:c16="http://schemas.microsoft.com/office/drawing/2014/chart" uri="{C3380CC4-5D6E-409C-BE32-E72D297353CC}">
              <c16:uniqueId val="{00000008-09D0-4E18-9778-2F058FD23954}"/>
            </c:ext>
          </c:extLst>
        </c:ser>
        <c:dLbls>
          <c:showLegendKey val="0"/>
          <c:showVal val="0"/>
          <c:showCatName val="0"/>
          <c:showSerName val="0"/>
          <c:showPercent val="0"/>
          <c:showBubbleSize val="0"/>
        </c:dLbls>
        <c:marker val="1"/>
        <c:smooth val="0"/>
        <c:axId val="310992696"/>
        <c:axId val="310995440"/>
      </c:lineChart>
      <c:catAx>
        <c:axId val="31099269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995440"/>
        <c:crosses val="autoZero"/>
        <c:auto val="1"/>
        <c:lblAlgn val="ctr"/>
        <c:lblOffset val="100"/>
        <c:noMultiLvlLbl val="0"/>
      </c:catAx>
      <c:valAx>
        <c:axId val="310995440"/>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992696"/>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64394125667797E-2"/>
          <c:y val="0.21525342090859337"/>
          <c:w val="0.89973709150326797"/>
          <c:h val="0.50215202481916865"/>
        </c:manualLayout>
      </c:layout>
      <c:lineChart>
        <c:grouping val="standard"/>
        <c:varyColors val="0"/>
        <c:ser>
          <c:idx val="0"/>
          <c:order val="0"/>
          <c:tx>
            <c:strRef>
              <c:f>'Māori vs Non-Māori by sex'!$BQ$53</c:f>
              <c:strCache>
                <c:ptCount val="1"/>
                <c:pt idx="0">
                  <c:v>Maori male vs Non-maori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C35D-492A-AFE5-C94A26054F94}"/>
              </c:ext>
            </c:extLst>
          </c:dPt>
          <c:errBars>
            <c:errDir val="y"/>
            <c:errBarType val="both"/>
            <c:errValType val="cust"/>
            <c:noEndCap val="0"/>
            <c:plus>
              <c:numRef>
                <c:f>'Māori vs Non-Māori by sex'!$BY$53:$BY$86</c:f>
                <c:numCache>
                  <c:formatCode>General</c:formatCode>
                  <c:ptCount val="34"/>
                  <c:pt idx="0">
                    <c:v>0.24</c:v>
                  </c:pt>
                  <c:pt idx="1">
                    <c:v>0.22999999999999998</c:v>
                  </c:pt>
                  <c:pt idx="2">
                    <c:v>0.24</c:v>
                  </c:pt>
                  <c:pt idx="3">
                    <c:v>0.21999999999999997</c:v>
                  </c:pt>
                  <c:pt idx="4">
                    <c:v>0.24</c:v>
                  </c:pt>
                  <c:pt idx="5">
                    <c:v>0.24000000000000021</c:v>
                  </c:pt>
                  <c:pt idx="6">
                    <c:v>0.27</c:v>
                  </c:pt>
                  <c:pt idx="7">
                    <c:v>0.29000000000000004</c:v>
                  </c:pt>
                  <c:pt idx="8">
                    <c:v>0.28999999999999981</c:v>
                  </c:pt>
                  <c:pt idx="9">
                    <c:v>0.28000000000000003</c:v>
                  </c:pt>
                  <c:pt idx="10">
                    <c:v>0.26</c:v>
                  </c:pt>
                  <c:pt idx="11">
                    <c:v>0.25</c:v>
                  </c:pt>
                  <c:pt idx="12">
                    <c:v>0.24</c:v>
                  </c:pt>
                  <c:pt idx="13">
                    <c:v>0.27</c:v>
                  </c:pt>
                  <c:pt idx="14">
                    <c:v>0.2799999999999998</c:v>
                  </c:pt>
                  <c:pt idx="15">
                    <c:v>0.28000000000000003</c:v>
                  </c:pt>
                  <c:pt idx="16">
                    <c:v>0.28000000000000003</c:v>
                  </c:pt>
                  <c:pt idx="17">
                    <c:v>0.51000000000000023</c:v>
                  </c:pt>
                  <c:pt idx="18">
                    <c:v>0.43999999999999995</c:v>
                  </c:pt>
                  <c:pt idx="19">
                    <c:v>0.43999999999999995</c:v>
                  </c:pt>
                  <c:pt idx="20">
                    <c:v>0.43999999999999995</c:v>
                  </c:pt>
                  <c:pt idx="21">
                    <c:v>0.45999999999999996</c:v>
                  </c:pt>
                  <c:pt idx="22">
                    <c:v>0.42999999999999994</c:v>
                  </c:pt>
                  <c:pt idx="23">
                    <c:v>0.47</c:v>
                  </c:pt>
                  <c:pt idx="24">
                    <c:v>0.51</c:v>
                  </c:pt>
                  <c:pt idx="25">
                    <c:v>0.5900000000000003</c:v>
                  </c:pt>
                  <c:pt idx="26">
                    <c:v>0.56000000000000005</c:v>
                  </c:pt>
                  <c:pt idx="27">
                    <c:v>0.54</c:v>
                  </c:pt>
                  <c:pt idx="28">
                    <c:v>0.5299999999999998</c:v>
                  </c:pt>
                  <c:pt idx="29">
                    <c:v>0.49999999999999978</c:v>
                  </c:pt>
                  <c:pt idx="30">
                    <c:v>0.56000000000000005</c:v>
                  </c:pt>
                  <c:pt idx="31">
                    <c:v>0.57999999999999963</c:v>
                  </c:pt>
                  <c:pt idx="32">
                    <c:v>0.62999999999999989</c:v>
                  </c:pt>
                  <c:pt idx="33">
                    <c:v>0.58000000000000007</c:v>
                  </c:pt>
                </c:numCache>
              </c:numRef>
            </c:plus>
            <c:minus>
              <c:numRef>
                <c:f>'Māori vs Non-Māori by sex'!$BX$53:$BX$86</c:f>
                <c:numCache>
                  <c:formatCode>General</c:formatCode>
                  <c:ptCount val="34"/>
                  <c:pt idx="0">
                    <c:v>0.19999999999999996</c:v>
                  </c:pt>
                  <c:pt idx="1">
                    <c:v>0.20999999999999996</c:v>
                  </c:pt>
                  <c:pt idx="2">
                    <c:v>0.20999999999999996</c:v>
                  </c:pt>
                  <c:pt idx="3">
                    <c:v>0.19999999999999996</c:v>
                  </c:pt>
                  <c:pt idx="4">
                    <c:v>0.20000000000000018</c:v>
                  </c:pt>
                  <c:pt idx="5">
                    <c:v>0.19999999999999996</c:v>
                  </c:pt>
                  <c:pt idx="6">
                    <c:v>0.22999999999999998</c:v>
                  </c:pt>
                  <c:pt idx="7">
                    <c:v>0.24</c:v>
                  </c:pt>
                  <c:pt idx="8">
                    <c:v>0.25</c:v>
                  </c:pt>
                  <c:pt idx="9">
                    <c:v>0.24</c:v>
                  </c:pt>
                  <c:pt idx="10">
                    <c:v>0.21999999999999997</c:v>
                  </c:pt>
                  <c:pt idx="11">
                    <c:v>0.20000000000000018</c:v>
                  </c:pt>
                  <c:pt idx="12">
                    <c:v>0.21000000000000019</c:v>
                  </c:pt>
                  <c:pt idx="13">
                    <c:v>0.2200000000000002</c:v>
                  </c:pt>
                  <c:pt idx="14">
                    <c:v>0.24</c:v>
                  </c:pt>
                  <c:pt idx="15">
                    <c:v>0.25</c:v>
                  </c:pt>
                  <c:pt idx="16">
                    <c:v>0.24</c:v>
                  </c:pt>
                  <c:pt idx="17">
                    <c:v>0.3899999999999999</c:v>
                  </c:pt>
                  <c:pt idx="18">
                    <c:v>0.34000000000000008</c:v>
                  </c:pt>
                  <c:pt idx="19">
                    <c:v>0.32000000000000006</c:v>
                  </c:pt>
                  <c:pt idx="20">
                    <c:v>0.31999999999999995</c:v>
                  </c:pt>
                  <c:pt idx="21">
                    <c:v>0.33000000000000007</c:v>
                  </c:pt>
                  <c:pt idx="22">
                    <c:v>0.32000000000000006</c:v>
                  </c:pt>
                  <c:pt idx="23">
                    <c:v>0.3600000000000001</c:v>
                  </c:pt>
                  <c:pt idx="24">
                    <c:v>0.3899999999999999</c:v>
                  </c:pt>
                  <c:pt idx="25">
                    <c:v>0.45999999999999996</c:v>
                  </c:pt>
                  <c:pt idx="26">
                    <c:v>0.43999999999999995</c:v>
                  </c:pt>
                  <c:pt idx="27">
                    <c:v>0.42999999999999994</c:v>
                  </c:pt>
                  <c:pt idx="28">
                    <c:v>0.42000000000000015</c:v>
                  </c:pt>
                  <c:pt idx="29">
                    <c:v>0.39000000000000012</c:v>
                  </c:pt>
                  <c:pt idx="30">
                    <c:v>0.43999999999999995</c:v>
                  </c:pt>
                  <c:pt idx="31">
                    <c:v>0.45000000000000018</c:v>
                  </c:pt>
                  <c:pt idx="32">
                    <c:v>0.49000000000000021</c:v>
                  </c:pt>
                  <c:pt idx="33">
                    <c:v>0.45999999999999996</c:v>
                  </c:pt>
                </c:numCache>
              </c:numRef>
            </c:minus>
            <c:spPr>
              <a:ln w="12700">
                <a:solidFill>
                  <a:schemeClr val="accent6">
                    <a:lumMod val="75000"/>
                  </a:schemeClr>
                </a:solidFill>
              </a:ln>
            </c:spPr>
          </c:errBars>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sex'!$BT$53:$BT$69</c:f>
              <c:numCache>
                <c:formatCode>General</c:formatCode>
                <c:ptCount val="17"/>
                <c:pt idx="0">
                  <c:v>1.55</c:v>
                </c:pt>
                <c:pt idx="1">
                  <c:v>1.5</c:v>
                </c:pt>
                <c:pt idx="2">
                  <c:v>1.5</c:v>
                </c:pt>
                <c:pt idx="3">
                  <c:v>1.32</c:v>
                </c:pt>
                <c:pt idx="4">
                  <c:v>1.37</c:v>
                </c:pt>
                <c:pt idx="5">
                  <c:v>1.38</c:v>
                </c:pt>
                <c:pt idx="6">
                  <c:v>1.64</c:v>
                </c:pt>
                <c:pt idx="7">
                  <c:v>1.77</c:v>
                </c:pt>
                <c:pt idx="8">
                  <c:v>1.84</c:v>
                </c:pt>
                <c:pt idx="9">
                  <c:v>1.74</c:v>
                </c:pt>
                <c:pt idx="10">
                  <c:v>1.55</c:v>
                </c:pt>
                <c:pt idx="11">
                  <c:v>1.37</c:v>
                </c:pt>
                <c:pt idx="12">
                  <c:v>1.37</c:v>
                </c:pt>
                <c:pt idx="13">
                  <c:v>1.6</c:v>
                </c:pt>
                <c:pt idx="14">
                  <c:v>1.73</c:v>
                </c:pt>
                <c:pt idx="15">
                  <c:v>1.76</c:v>
                </c:pt>
                <c:pt idx="16">
                  <c:v>1.67</c:v>
                </c:pt>
              </c:numCache>
            </c:numRef>
          </c:val>
          <c:smooth val="0"/>
          <c:extLst>
            <c:ext xmlns:c16="http://schemas.microsoft.com/office/drawing/2014/chart" uri="{C3380CC4-5D6E-409C-BE32-E72D297353CC}">
              <c16:uniqueId val="{00000001-C35D-492A-AFE5-C94A26054F94}"/>
            </c:ext>
          </c:extLst>
        </c:ser>
        <c:ser>
          <c:idx val="3"/>
          <c:order val="1"/>
          <c:tx>
            <c:strRef>
              <c:f>'Māori vs Non-Māori by sex'!$BQ$70</c:f>
              <c:strCache>
                <c:ptCount val="1"/>
                <c:pt idx="0">
                  <c:v>Maori female ve Non-Maori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sex'!$BY$53:$BY$86</c:f>
                <c:numCache>
                  <c:formatCode>General</c:formatCode>
                  <c:ptCount val="34"/>
                  <c:pt idx="0">
                    <c:v>0.24</c:v>
                  </c:pt>
                  <c:pt idx="1">
                    <c:v>0.22999999999999998</c:v>
                  </c:pt>
                  <c:pt idx="2">
                    <c:v>0.24</c:v>
                  </c:pt>
                  <c:pt idx="3">
                    <c:v>0.21999999999999997</c:v>
                  </c:pt>
                  <c:pt idx="4">
                    <c:v>0.24</c:v>
                  </c:pt>
                  <c:pt idx="5">
                    <c:v>0.24000000000000021</c:v>
                  </c:pt>
                  <c:pt idx="6">
                    <c:v>0.27</c:v>
                  </c:pt>
                  <c:pt idx="7">
                    <c:v>0.29000000000000004</c:v>
                  </c:pt>
                  <c:pt idx="8">
                    <c:v>0.28999999999999981</c:v>
                  </c:pt>
                  <c:pt idx="9">
                    <c:v>0.28000000000000003</c:v>
                  </c:pt>
                  <c:pt idx="10">
                    <c:v>0.26</c:v>
                  </c:pt>
                  <c:pt idx="11">
                    <c:v>0.25</c:v>
                  </c:pt>
                  <c:pt idx="12">
                    <c:v>0.24</c:v>
                  </c:pt>
                  <c:pt idx="13">
                    <c:v>0.27</c:v>
                  </c:pt>
                  <c:pt idx="14">
                    <c:v>0.2799999999999998</c:v>
                  </c:pt>
                  <c:pt idx="15">
                    <c:v>0.28000000000000003</c:v>
                  </c:pt>
                  <c:pt idx="16">
                    <c:v>0.28000000000000003</c:v>
                  </c:pt>
                  <c:pt idx="17">
                    <c:v>0.51000000000000023</c:v>
                  </c:pt>
                  <c:pt idx="18">
                    <c:v>0.43999999999999995</c:v>
                  </c:pt>
                  <c:pt idx="19">
                    <c:v>0.43999999999999995</c:v>
                  </c:pt>
                  <c:pt idx="20">
                    <c:v>0.43999999999999995</c:v>
                  </c:pt>
                  <c:pt idx="21">
                    <c:v>0.45999999999999996</c:v>
                  </c:pt>
                  <c:pt idx="22">
                    <c:v>0.42999999999999994</c:v>
                  </c:pt>
                  <c:pt idx="23">
                    <c:v>0.47</c:v>
                  </c:pt>
                  <c:pt idx="24">
                    <c:v>0.51</c:v>
                  </c:pt>
                  <c:pt idx="25">
                    <c:v>0.5900000000000003</c:v>
                  </c:pt>
                  <c:pt idx="26">
                    <c:v>0.56000000000000005</c:v>
                  </c:pt>
                  <c:pt idx="27">
                    <c:v>0.54</c:v>
                  </c:pt>
                  <c:pt idx="28">
                    <c:v>0.5299999999999998</c:v>
                  </c:pt>
                  <c:pt idx="29">
                    <c:v>0.49999999999999978</c:v>
                  </c:pt>
                  <c:pt idx="30">
                    <c:v>0.56000000000000005</c:v>
                  </c:pt>
                  <c:pt idx="31">
                    <c:v>0.57999999999999963</c:v>
                  </c:pt>
                  <c:pt idx="32">
                    <c:v>0.62999999999999989</c:v>
                  </c:pt>
                  <c:pt idx="33">
                    <c:v>0.58000000000000007</c:v>
                  </c:pt>
                </c:numCache>
              </c:numRef>
            </c:plus>
            <c:minus>
              <c:numRef>
                <c:f>'Māori vs Non-Māori by sex'!$BX$53:$BX$86</c:f>
                <c:numCache>
                  <c:formatCode>General</c:formatCode>
                  <c:ptCount val="34"/>
                  <c:pt idx="0">
                    <c:v>0.19999999999999996</c:v>
                  </c:pt>
                  <c:pt idx="1">
                    <c:v>0.20999999999999996</c:v>
                  </c:pt>
                  <c:pt idx="2">
                    <c:v>0.20999999999999996</c:v>
                  </c:pt>
                  <c:pt idx="3">
                    <c:v>0.19999999999999996</c:v>
                  </c:pt>
                  <c:pt idx="4">
                    <c:v>0.20000000000000018</c:v>
                  </c:pt>
                  <c:pt idx="5">
                    <c:v>0.19999999999999996</c:v>
                  </c:pt>
                  <c:pt idx="6">
                    <c:v>0.22999999999999998</c:v>
                  </c:pt>
                  <c:pt idx="7">
                    <c:v>0.24</c:v>
                  </c:pt>
                  <c:pt idx="8">
                    <c:v>0.25</c:v>
                  </c:pt>
                  <c:pt idx="9">
                    <c:v>0.24</c:v>
                  </c:pt>
                  <c:pt idx="10">
                    <c:v>0.21999999999999997</c:v>
                  </c:pt>
                  <c:pt idx="11">
                    <c:v>0.20000000000000018</c:v>
                  </c:pt>
                  <c:pt idx="12">
                    <c:v>0.21000000000000019</c:v>
                  </c:pt>
                  <c:pt idx="13">
                    <c:v>0.2200000000000002</c:v>
                  </c:pt>
                  <c:pt idx="14">
                    <c:v>0.24</c:v>
                  </c:pt>
                  <c:pt idx="15">
                    <c:v>0.25</c:v>
                  </c:pt>
                  <c:pt idx="16">
                    <c:v>0.24</c:v>
                  </c:pt>
                  <c:pt idx="17">
                    <c:v>0.3899999999999999</c:v>
                  </c:pt>
                  <c:pt idx="18">
                    <c:v>0.34000000000000008</c:v>
                  </c:pt>
                  <c:pt idx="19">
                    <c:v>0.32000000000000006</c:v>
                  </c:pt>
                  <c:pt idx="20">
                    <c:v>0.31999999999999995</c:v>
                  </c:pt>
                  <c:pt idx="21">
                    <c:v>0.33000000000000007</c:v>
                  </c:pt>
                  <c:pt idx="22">
                    <c:v>0.32000000000000006</c:v>
                  </c:pt>
                  <c:pt idx="23">
                    <c:v>0.3600000000000001</c:v>
                  </c:pt>
                  <c:pt idx="24">
                    <c:v>0.3899999999999999</c:v>
                  </c:pt>
                  <c:pt idx="25">
                    <c:v>0.45999999999999996</c:v>
                  </c:pt>
                  <c:pt idx="26">
                    <c:v>0.43999999999999995</c:v>
                  </c:pt>
                  <c:pt idx="27">
                    <c:v>0.42999999999999994</c:v>
                  </c:pt>
                  <c:pt idx="28">
                    <c:v>0.42000000000000015</c:v>
                  </c:pt>
                  <c:pt idx="29">
                    <c:v>0.39000000000000012</c:v>
                  </c:pt>
                  <c:pt idx="30">
                    <c:v>0.43999999999999995</c:v>
                  </c:pt>
                  <c:pt idx="31">
                    <c:v>0.45000000000000018</c:v>
                  </c:pt>
                  <c:pt idx="32">
                    <c:v>0.49000000000000021</c:v>
                  </c:pt>
                  <c:pt idx="33">
                    <c:v>0.45999999999999996</c:v>
                  </c:pt>
                </c:numCache>
              </c:numRef>
            </c:minus>
            <c:spPr>
              <a:ln>
                <a:solidFill>
                  <a:schemeClr val="accent2">
                    <a:lumMod val="75000"/>
                  </a:schemeClr>
                </a:solidFill>
              </a:ln>
            </c:spPr>
          </c:errBars>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sex'!$BT$70:$BT$86</c:f>
              <c:numCache>
                <c:formatCode>General</c:formatCode>
                <c:ptCount val="17"/>
                <c:pt idx="0">
                  <c:v>1.73</c:v>
                </c:pt>
                <c:pt idx="1">
                  <c:v>1.48</c:v>
                </c:pt>
                <c:pt idx="2">
                  <c:v>1.29</c:v>
                </c:pt>
                <c:pt idx="3">
                  <c:v>1.24</c:v>
                </c:pt>
                <c:pt idx="4">
                  <c:v>1.29</c:v>
                </c:pt>
                <c:pt idx="5">
                  <c:v>1.32</c:v>
                </c:pt>
                <c:pt idx="6">
                  <c:v>1.53</c:v>
                </c:pt>
                <c:pt idx="7">
                  <c:v>1.74</c:v>
                </c:pt>
                <c:pt idx="8">
                  <c:v>2.11</c:v>
                </c:pt>
                <c:pt idx="9">
                  <c:v>1.98</c:v>
                </c:pt>
                <c:pt idx="10">
                  <c:v>1.96</c:v>
                </c:pt>
                <c:pt idx="11">
                  <c:v>1.85</c:v>
                </c:pt>
                <c:pt idx="12">
                  <c:v>1.78</c:v>
                </c:pt>
                <c:pt idx="13">
                  <c:v>2</c:v>
                </c:pt>
                <c:pt idx="14">
                  <c:v>2.1800000000000002</c:v>
                </c:pt>
                <c:pt idx="15">
                  <c:v>2.41</c:v>
                </c:pt>
                <c:pt idx="16">
                  <c:v>2.21</c:v>
                </c:pt>
              </c:numCache>
            </c:numRef>
          </c:val>
          <c:smooth val="0"/>
          <c:extLst>
            <c:ext xmlns:c16="http://schemas.microsoft.com/office/drawing/2014/chart" uri="{C3380CC4-5D6E-409C-BE32-E72D297353CC}">
              <c16:uniqueId val="{00000002-C35D-492A-AFE5-C94A26054F94}"/>
            </c:ext>
          </c:extLst>
        </c:ser>
        <c:ser>
          <c:idx val="2"/>
          <c:order val="2"/>
          <c:tx>
            <c:v>Ghost</c:v>
          </c:tx>
          <c:spPr>
            <a:ln w="28575" cap="rnd">
              <a:noFill/>
              <a:round/>
            </a:ln>
            <a:effectLst/>
          </c:spPr>
          <c:marker>
            <c:symbol val="none"/>
          </c:marker>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sex'!$BV$35:$BV$36</c:f>
              <c:numCache>
                <c:formatCode>General</c:formatCode>
                <c:ptCount val="2"/>
                <c:pt idx="0">
                  <c:v>2.41</c:v>
                </c:pt>
                <c:pt idx="1">
                  <c:v>1.24</c:v>
                </c:pt>
              </c:numCache>
            </c:numRef>
          </c:val>
          <c:smooth val="0"/>
          <c:extLst>
            <c:ext xmlns:c16="http://schemas.microsoft.com/office/drawing/2014/chart" uri="{C3380CC4-5D6E-409C-BE32-E72D297353CC}">
              <c16:uniqueId val="{00000003-C35D-492A-AFE5-C94A26054F94}"/>
            </c:ext>
          </c:extLst>
        </c:ser>
        <c:ser>
          <c:idx val="1"/>
          <c:order val="3"/>
          <c:tx>
            <c:strRef>
              <c:f>'Māori vs Non-Māori by sex'!$CA$51</c:f>
              <c:strCache>
                <c:ptCount val="1"/>
                <c:pt idx="0">
                  <c:v>Reference (1.00)</c:v>
                </c:pt>
              </c:strCache>
            </c:strRef>
          </c:tx>
          <c:spPr>
            <a:ln>
              <a:solidFill>
                <a:schemeClr val="tx1"/>
              </a:solidFill>
            </a:ln>
          </c:spPr>
          <c:marker>
            <c:symbol val="none"/>
          </c:marker>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sex'!$CA$53:$CA$69</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4-C35D-492A-AFE5-C94A26054F94}"/>
            </c:ext>
          </c:extLst>
        </c:ser>
        <c:dLbls>
          <c:showLegendKey val="0"/>
          <c:showVal val="0"/>
          <c:showCatName val="0"/>
          <c:showSerName val="0"/>
          <c:showPercent val="0"/>
          <c:showBubbleSize val="0"/>
        </c:dLbls>
        <c:marker val="1"/>
        <c:smooth val="0"/>
        <c:axId val="313536200"/>
        <c:axId val="313534632"/>
      </c:lineChart>
      <c:catAx>
        <c:axId val="31353620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3534632"/>
        <c:crosses val="autoZero"/>
        <c:auto val="1"/>
        <c:lblAlgn val="ctr"/>
        <c:lblOffset val="100"/>
        <c:tickLblSkip val="1"/>
        <c:noMultiLvlLbl val="0"/>
      </c:catAx>
      <c:valAx>
        <c:axId val="31353463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3536200"/>
        <c:crosses val="autoZero"/>
        <c:crossBetween val="between"/>
      </c:valAx>
      <c:spPr>
        <a:noFill/>
        <a:ln>
          <a:noFill/>
        </a:ln>
        <a:effectLst/>
      </c:spPr>
    </c:plotArea>
    <c:legend>
      <c:legendPos val="b"/>
      <c:legendEntry>
        <c:idx val="2"/>
        <c:delete val="1"/>
      </c:legendEntry>
      <c:layout>
        <c:manualLayout>
          <c:xMode val="edge"/>
          <c:yMode val="edge"/>
          <c:x val="0.18662997939957873"/>
          <c:y val="0.13046709688942146"/>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5" noThreeD="1" sel="1" val="0"/>
</file>

<file path=xl/ctrlProps/ctrlProp2.xml><?xml version="1.0" encoding="utf-8"?>
<formControlPr xmlns="http://schemas.microsoft.com/office/spreadsheetml/2009/9/main" objectType="Drop" dropLines="11" dropStyle="combo" dx="16" fmlaLink="$BE$4" fmlaRange="ref!$C$1:$C$5"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133349</xdr:rowOff>
    </xdr:from>
    <xdr:to>
      <xdr:col>11</xdr:col>
      <xdr:colOff>457199</xdr:colOff>
      <xdr:row>30</xdr:row>
      <xdr:rowOff>47624</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76274" y="4114799"/>
          <a:ext cx="59531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Mortality Collection Data Set (MORT),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Suicide mortality, all age groups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0.1379</cdr:y>
    </cdr:from>
    <cdr:to>
      <cdr:x>0.52568</cdr:x>
      <cdr:y>0.19679</cdr:y>
    </cdr:to>
    <cdr:sp macro="" textlink="'Māori vs Non-Māori'!$BB$14">
      <cdr:nvSpPr>
        <cdr:cNvPr id="15" name="TextBox 14"/>
        <cdr:cNvSpPr txBox="1"/>
      </cdr:nvSpPr>
      <cdr:spPr>
        <a:xfrm xmlns:a="http://schemas.openxmlformats.org/drawingml/2006/main">
          <a:off x="0" y="516759"/>
          <a:ext cx="3303271" cy="220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Suicide mortality, all age groups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0.8535</cdr:y>
    </cdr:from>
    <cdr:to>
      <cdr:x>0.95717</cdr:x>
      <cdr:y>1</cdr:y>
    </cdr:to>
    <cdr:sp macro="" textlink="">
      <cdr:nvSpPr>
        <cdr:cNvPr id="7" name="TextBox 6"/>
        <cdr:cNvSpPr txBox="1"/>
      </cdr:nvSpPr>
      <cdr:spPr>
        <a:xfrm xmlns:a="http://schemas.openxmlformats.org/drawingml/2006/main">
          <a:off x="0" y="3118688"/>
          <a:ext cx="5857880" cy="5353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 Data Set (MORT),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190500</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76201</xdr:rowOff>
    </xdr:from>
    <xdr:to>
      <xdr:col>11</xdr:col>
      <xdr:colOff>518159</xdr:colOff>
      <xdr:row>30</xdr:row>
      <xdr:rowOff>121921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1"/>
          <a:ext cx="6067425" cy="51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Mortality Collection Data Set (MORT), Ministry of Health.</a:t>
          </a:r>
          <a:endParaRPr lang="en-NZ" sz="900">
            <a:effectLst/>
          </a:endParaRPr>
        </a:p>
        <a:p>
          <a:endParaRPr lang="en-NZ" sz="1000"/>
        </a:p>
      </xdr:txBody>
    </xdr:sp>
    <xdr:clientData/>
  </xdr:twoCellAnchor>
  <xdr:twoCellAnchor>
    <xdr:from>
      <xdr:col>16</xdr:col>
      <xdr:colOff>285750</xdr:colOff>
      <xdr:row>5</xdr:row>
      <xdr:rowOff>91236</xdr:rowOff>
    </xdr:from>
    <xdr:to>
      <xdr:col>25</xdr:col>
      <xdr:colOff>233550</xdr:colOff>
      <xdr:row>30</xdr:row>
      <xdr:rowOff>133349</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Suicide mortality, all age groups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0.41766</cdr:x>
      <cdr:y>0.19908</cdr:y>
    </cdr:to>
    <cdr:sp macro="" textlink="'Māori vs Non-Māori by sex'!$BE$14">
      <cdr:nvSpPr>
        <cdr:cNvPr id="15" name="TextBox 14"/>
        <cdr:cNvSpPr txBox="1"/>
      </cdr:nvSpPr>
      <cdr:spPr>
        <a:xfrm xmlns:a="http://schemas.openxmlformats.org/drawingml/2006/main">
          <a:off x="0" y="534811"/>
          <a:ext cx="3208022" cy="252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 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Suicide mortality, all age groups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0.12139</cdr:y>
    </cdr:from>
    <cdr:to>
      <cdr:x>0.26614</cdr:x>
      <cdr:y>0.19783</cdr:y>
    </cdr:to>
    <cdr:sp macro="" textlink="'Māori vs Non-Māori by sex'!$BE$15">
      <cdr:nvSpPr>
        <cdr:cNvPr id="4" name="TextBox 3"/>
        <cdr:cNvSpPr txBox="1"/>
      </cdr:nvSpPr>
      <cdr:spPr>
        <a:xfrm xmlns:a="http://schemas.openxmlformats.org/drawingml/2006/main">
          <a:off x="41807" y="443570"/>
          <a:ext cx="1744139" cy="279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0.00142</cdr:x>
      <cdr:y>0.84359</cdr:y>
    </cdr:from>
    <cdr:to>
      <cdr:x>0.95859</cdr:x>
      <cdr:y>1</cdr:y>
    </cdr:to>
    <cdr:sp macro="" textlink="">
      <cdr:nvSpPr>
        <cdr:cNvPr id="7" name="TextBox 6"/>
        <cdr:cNvSpPr txBox="1"/>
      </cdr:nvSpPr>
      <cdr:spPr>
        <a:xfrm xmlns:a="http://schemas.openxmlformats.org/drawingml/2006/main">
          <a:off x="9525" y="3082478"/>
          <a:ext cx="6423137" cy="5715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 Data Set (MORT),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52"/>
  <sheetViews>
    <sheetView tabSelected="1" zoomScaleNormal="100" workbookViewId="0">
      <selection activeCell="D1" sqref="D1"/>
    </sheetView>
  </sheetViews>
  <sheetFormatPr defaultRowHeight="13.2" x14ac:dyDescent="0.25"/>
  <cols>
    <col min="1" max="2" width="20.6640625" style="5" customWidth="1"/>
    <col min="3" max="3" width="20.6640625" style="10" customWidth="1"/>
    <col min="4" max="4" width="20.6640625" style="5" customWidth="1"/>
    <col min="5" max="5" width="6.44140625" style="5" customWidth="1"/>
    <col min="6" max="6" width="6.6640625" style="5" customWidth="1"/>
    <col min="7" max="7" width="5.6640625" style="5" customWidth="1"/>
    <col min="8" max="8" width="5.6640625" style="11" customWidth="1"/>
    <col min="9" max="16384" width="8.88671875" style="4"/>
  </cols>
  <sheetData>
    <row r="1" spans="1:15" ht="17.399999999999999" x14ac:dyDescent="0.25">
      <c r="A1" s="9" t="s">
        <v>45</v>
      </c>
    </row>
    <row r="2" spans="1:15" x14ac:dyDescent="0.25">
      <c r="A2" s="12" t="s">
        <v>46</v>
      </c>
    </row>
    <row r="3" spans="1:15" x14ac:dyDescent="0.25">
      <c r="A3" s="105" t="s">
        <v>113</v>
      </c>
      <c r="B3" s="105"/>
      <c r="C3" s="105"/>
      <c r="D3" s="105"/>
      <c r="E3" s="105"/>
    </row>
    <row r="4" spans="1:15" x14ac:dyDescent="0.25">
      <c r="A4" s="105"/>
      <c r="B4" s="105"/>
      <c r="C4" s="105"/>
      <c r="D4" s="105"/>
      <c r="E4" s="105"/>
    </row>
    <row r="5" spans="1:15" x14ac:dyDescent="0.25">
      <c r="A5" s="5" t="s">
        <v>110</v>
      </c>
    </row>
    <row r="6" spans="1:15" ht="12.75" customHeight="1" x14ac:dyDescent="0.25">
      <c r="A6" s="105" t="s">
        <v>111</v>
      </c>
      <c r="B6" s="105"/>
      <c r="C6" s="105"/>
      <c r="D6" s="105"/>
      <c r="E6" s="105"/>
      <c r="H6" s="5"/>
    </row>
    <row r="7" spans="1:15" x14ac:dyDescent="0.25">
      <c r="A7" s="105"/>
      <c r="B7" s="105"/>
      <c r="C7" s="105"/>
      <c r="D7" s="105"/>
      <c r="E7" s="105"/>
      <c r="H7" s="5"/>
    </row>
    <row r="8" spans="1:15" x14ac:dyDescent="0.25">
      <c r="A8" s="105"/>
      <c r="B8" s="105"/>
      <c r="C8" s="105"/>
      <c r="D8" s="105"/>
      <c r="E8" s="105"/>
      <c r="H8" s="5"/>
    </row>
    <row r="9" spans="1:15" x14ac:dyDescent="0.25">
      <c r="A9" s="11"/>
      <c r="B9" s="11"/>
      <c r="C9" s="11"/>
      <c r="D9" s="11"/>
      <c r="E9" s="11"/>
      <c r="F9" s="11"/>
      <c r="G9" s="11"/>
    </row>
    <row r="10" spans="1:15" x14ac:dyDescent="0.25">
      <c r="A10" s="12" t="s">
        <v>115</v>
      </c>
      <c r="B10" s="12"/>
      <c r="C10" s="12"/>
      <c r="D10" s="12"/>
      <c r="E10" s="12"/>
      <c r="F10" s="12"/>
      <c r="G10" s="12"/>
      <c r="H10" s="12"/>
    </row>
    <row r="11" spans="1:15" ht="13.8" x14ac:dyDescent="0.25">
      <c r="A11" s="13" t="s">
        <v>77</v>
      </c>
      <c r="B11" s="14" t="s">
        <v>106</v>
      </c>
      <c r="C11" s="13" t="s">
        <v>107</v>
      </c>
      <c r="D11" s="15"/>
      <c r="E11" s="106"/>
      <c r="F11" s="106"/>
      <c r="G11" s="106"/>
      <c r="H11" s="106"/>
    </row>
    <row r="12" spans="1:15" ht="13.8" x14ac:dyDescent="0.25">
      <c r="A12" s="16" t="s">
        <v>118</v>
      </c>
      <c r="B12" s="17" t="s">
        <v>119</v>
      </c>
      <c r="C12" s="16" t="s">
        <v>120</v>
      </c>
      <c r="D12" s="18"/>
      <c r="E12" s="107"/>
      <c r="F12" s="107"/>
      <c r="G12" s="107"/>
      <c r="H12" s="107"/>
    </row>
    <row r="13" spans="1:15" ht="13.8" x14ac:dyDescent="0.3">
      <c r="J13" s="19"/>
      <c r="K13" s="19"/>
      <c r="L13" s="20"/>
      <c r="M13" s="21"/>
      <c r="N13" s="22"/>
      <c r="O13" s="23"/>
    </row>
    <row r="14" spans="1:15" ht="13.8" x14ac:dyDescent="0.3">
      <c r="A14" s="12" t="s">
        <v>47</v>
      </c>
      <c r="J14" s="19"/>
      <c r="K14" s="19"/>
      <c r="L14" s="23"/>
      <c r="M14" s="21"/>
      <c r="N14" s="22"/>
      <c r="O14" s="23"/>
    </row>
    <row r="15" spans="1:15" ht="13.8" x14ac:dyDescent="0.3">
      <c r="A15" s="105" t="s">
        <v>112</v>
      </c>
      <c r="B15" s="105"/>
      <c r="C15" s="105"/>
      <c r="D15" s="105"/>
      <c r="E15" s="105"/>
      <c r="H15" s="5"/>
      <c r="J15" s="19"/>
      <c r="K15" s="19"/>
      <c r="L15" s="20"/>
      <c r="M15" s="21"/>
      <c r="N15" s="22"/>
      <c r="O15" s="23"/>
    </row>
    <row r="16" spans="1:15" ht="13.8" x14ac:dyDescent="0.3">
      <c r="A16" s="105"/>
      <c r="B16" s="105"/>
      <c r="C16" s="105"/>
      <c r="D16" s="105"/>
      <c r="E16" s="105"/>
      <c r="H16" s="5"/>
      <c r="J16" s="19"/>
      <c r="K16" s="19"/>
      <c r="L16" s="20"/>
      <c r="M16" s="21"/>
      <c r="N16" s="22"/>
      <c r="O16" s="23"/>
    </row>
    <row r="17" spans="1:15" ht="13.8" x14ac:dyDescent="0.3">
      <c r="J17" s="19"/>
      <c r="K17" s="19"/>
      <c r="L17" s="23"/>
      <c r="M17" s="21"/>
      <c r="N17" s="22"/>
      <c r="O17" s="23"/>
    </row>
    <row r="18" spans="1:15" ht="13.8" x14ac:dyDescent="0.3">
      <c r="A18" s="12" t="s">
        <v>48</v>
      </c>
      <c r="J18" s="19"/>
      <c r="K18" s="19"/>
      <c r="L18" s="23"/>
      <c r="M18" s="21"/>
      <c r="N18" s="22"/>
      <c r="O18" s="23"/>
    </row>
    <row r="19" spans="1:15" ht="12.75" customHeight="1" x14ac:dyDescent="0.3">
      <c r="A19" s="105" t="s">
        <v>78</v>
      </c>
      <c r="B19" s="105"/>
      <c r="C19" s="105"/>
      <c r="D19" s="105"/>
      <c r="E19" s="105"/>
      <c r="H19" s="5"/>
      <c r="J19" s="19"/>
      <c r="K19" s="19"/>
      <c r="L19" s="23"/>
      <c r="M19" s="21"/>
      <c r="N19" s="22"/>
      <c r="O19" s="23"/>
    </row>
    <row r="20" spans="1:15" ht="13.8" x14ac:dyDescent="0.3">
      <c r="A20" s="105"/>
      <c r="B20" s="105"/>
      <c r="C20" s="105"/>
      <c r="D20" s="105"/>
      <c r="E20" s="105"/>
      <c r="H20" s="5"/>
      <c r="J20" s="19"/>
      <c r="K20" s="19"/>
      <c r="L20" s="23"/>
      <c r="M20" s="21"/>
      <c r="N20" s="22"/>
      <c r="O20" s="23"/>
    </row>
    <row r="21" spans="1:15" ht="13.8" x14ac:dyDescent="0.3">
      <c r="A21" s="105"/>
      <c r="B21" s="105"/>
      <c r="C21" s="105"/>
      <c r="D21" s="105"/>
      <c r="E21" s="105"/>
      <c r="H21" s="5"/>
      <c r="J21" s="19"/>
      <c r="K21" s="19"/>
      <c r="L21" s="20"/>
      <c r="M21" s="21"/>
      <c r="N21" s="22"/>
      <c r="O21" s="23"/>
    </row>
    <row r="22" spans="1:15" ht="13.8" x14ac:dyDescent="0.3">
      <c r="A22" s="105"/>
      <c r="B22" s="105"/>
      <c r="C22" s="105"/>
      <c r="D22" s="105"/>
      <c r="E22" s="105"/>
      <c r="H22" s="5"/>
      <c r="J22" s="19"/>
      <c r="K22" s="19"/>
      <c r="L22" s="20"/>
      <c r="M22" s="21"/>
      <c r="N22" s="22"/>
      <c r="O22" s="23"/>
    </row>
    <row r="23" spans="1:15" ht="13.8" x14ac:dyDescent="0.3">
      <c r="A23" s="105"/>
      <c r="B23" s="105"/>
      <c r="C23" s="105"/>
      <c r="D23" s="105"/>
      <c r="E23" s="105"/>
      <c r="F23" s="35"/>
      <c r="G23" s="35"/>
      <c r="H23" s="35"/>
      <c r="J23" s="19"/>
      <c r="K23" s="19"/>
      <c r="L23" s="20"/>
      <c r="M23" s="21"/>
      <c r="N23" s="22"/>
      <c r="O23" s="23"/>
    </row>
    <row r="24" spans="1:15" ht="13.8" x14ac:dyDescent="0.3">
      <c r="A24" s="11"/>
      <c r="B24" s="11"/>
      <c r="C24" s="11"/>
      <c r="D24" s="11"/>
      <c r="E24" s="11"/>
      <c r="F24" s="11"/>
      <c r="G24" s="11"/>
      <c r="J24" s="19"/>
      <c r="K24" s="19"/>
      <c r="L24" s="20"/>
      <c r="M24" s="21"/>
      <c r="N24" s="22"/>
      <c r="O24" s="23"/>
    </row>
    <row r="25" spans="1:15" ht="13.8" x14ac:dyDescent="0.3">
      <c r="A25" s="5" t="s">
        <v>79</v>
      </c>
      <c r="J25" s="19"/>
      <c r="K25" s="19"/>
      <c r="L25" s="20"/>
      <c r="M25" s="21"/>
      <c r="N25" s="22"/>
      <c r="O25" s="23"/>
    </row>
    <row r="26" spans="1:15" ht="13.8" x14ac:dyDescent="0.3">
      <c r="J26" s="19"/>
      <c r="K26" s="19"/>
      <c r="L26" s="23"/>
      <c r="M26" s="21"/>
      <c r="N26" s="22"/>
      <c r="O26" s="23"/>
    </row>
    <row r="27" spans="1:15" ht="13.8" x14ac:dyDescent="0.3">
      <c r="A27" s="12" t="s">
        <v>121</v>
      </c>
      <c r="J27" s="19"/>
      <c r="K27" s="19"/>
      <c r="L27" s="20"/>
      <c r="M27" s="21"/>
      <c r="N27" s="22"/>
      <c r="O27" s="23"/>
    </row>
    <row r="28" spans="1:15" ht="12.75" customHeight="1" x14ac:dyDescent="0.3">
      <c r="A28" s="105" t="s">
        <v>80</v>
      </c>
      <c r="B28" s="105"/>
      <c r="C28" s="105"/>
      <c r="D28" s="105"/>
      <c r="E28" s="105"/>
      <c r="H28" s="5"/>
      <c r="J28" s="19"/>
      <c r="K28" s="19"/>
      <c r="L28" s="20"/>
      <c r="M28" s="21"/>
      <c r="N28" s="22"/>
      <c r="O28" s="23"/>
    </row>
    <row r="29" spans="1:15" ht="13.8" x14ac:dyDescent="0.3">
      <c r="A29" s="105"/>
      <c r="B29" s="105"/>
      <c r="C29" s="105"/>
      <c r="D29" s="105"/>
      <c r="E29" s="105"/>
      <c r="H29" s="5"/>
      <c r="J29" s="19"/>
      <c r="K29" s="19"/>
      <c r="L29" s="20"/>
      <c r="M29" s="21"/>
      <c r="N29" s="22"/>
      <c r="O29" s="23"/>
    </row>
    <row r="30" spans="1:15" ht="13.8" x14ac:dyDescent="0.3">
      <c r="A30" s="105"/>
      <c r="B30" s="105"/>
      <c r="C30" s="105"/>
      <c r="D30" s="105"/>
      <c r="E30" s="105"/>
      <c r="H30" s="5"/>
      <c r="J30" s="19"/>
      <c r="K30" s="19"/>
      <c r="L30" s="20"/>
      <c r="M30" s="21"/>
      <c r="N30" s="22"/>
      <c r="O30" s="23"/>
    </row>
    <row r="31" spans="1:15" ht="13.8" x14ac:dyDescent="0.3">
      <c r="A31" s="105"/>
      <c r="B31" s="105"/>
      <c r="C31" s="105"/>
      <c r="D31" s="105"/>
      <c r="E31" s="105"/>
      <c r="F31" s="35"/>
      <c r="G31" s="35"/>
      <c r="H31" s="35"/>
      <c r="J31" s="19"/>
      <c r="K31" s="19"/>
      <c r="L31" s="20"/>
      <c r="M31" s="21"/>
      <c r="N31" s="22"/>
      <c r="O31" s="23"/>
    </row>
    <row r="32" spans="1:15" ht="13.8" x14ac:dyDescent="0.3">
      <c r="A32" s="11"/>
      <c r="B32" s="11"/>
      <c r="C32" s="11"/>
      <c r="D32" s="11"/>
      <c r="E32" s="11"/>
      <c r="F32" s="11"/>
      <c r="G32" s="11"/>
      <c r="J32" s="19"/>
      <c r="K32" s="19"/>
      <c r="L32" s="20"/>
      <c r="M32" s="21"/>
      <c r="N32" s="22"/>
      <c r="O32" s="23"/>
    </row>
    <row r="33" spans="1:15" ht="12.75" customHeight="1" x14ac:dyDescent="0.3">
      <c r="A33" s="105" t="s">
        <v>81</v>
      </c>
      <c r="B33" s="105"/>
      <c r="C33" s="105"/>
      <c r="D33" s="105"/>
      <c r="E33" s="105"/>
      <c r="H33" s="5"/>
      <c r="J33" s="19"/>
      <c r="K33" s="19"/>
      <c r="L33" s="20"/>
      <c r="M33" s="21"/>
      <c r="N33" s="22"/>
      <c r="O33" s="23"/>
    </row>
    <row r="34" spans="1:15" ht="13.8" x14ac:dyDescent="0.3">
      <c r="A34" s="105"/>
      <c r="B34" s="105"/>
      <c r="C34" s="105"/>
      <c r="D34" s="105"/>
      <c r="E34" s="105"/>
      <c r="H34" s="5"/>
      <c r="J34" s="19"/>
      <c r="K34" s="19"/>
      <c r="L34" s="23"/>
      <c r="M34" s="21"/>
      <c r="N34" s="22"/>
      <c r="O34" s="23"/>
    </row>
    <row r="35" spans="1:15" ht="13.8" x14ac:dyDescent="0.3">
      <c r="A35" s="105"/>
      <c r="B35" s="105"/>
      <c r="C35" s="105"/>
      <c r="D35" s="105"/>
      <c r="E35" s="105"/>
      <c r="H35" s="5"/>
      <c r="J35" s="19"/>
      <c r="K35" s="19"/>
      <c r="L35" s="20"/>
      <c r="M35" s="21"/>
      <c r="N35" s="22"/>
      <c r="O35" s="23"/>
    </row>
    <row r="36" spans="1:15" ht="13.8" x14ac:dyDescent="0.3">
      <c r="A36" s="105"/>
      <c r="B36" s="105"/>
      <c r="C36" s="105"/>
      <c r="D36" s="105"/>
      <c r="E36" s="105"/>
      <c r="H36" s="5"/>
      <c r="J36" s="19"/>
      <c r="K36" s="19"/>
      <c r="L36" s="20"/>
      <c r="M36" s="21"/>
      <c r="N36" s="22"/>
      <c r="O36" s="23"/>
    </row>
    <row r="37" spans="1:15" ht="13.8" x14ac:dyDescent="0.3">
      <c r="A37" s="105"/>
      <c r="B37" s="105"/>
      <c r="C37" s="105"/>
      <c r="D37" s="105"/>
      <c r="E37" s="105"/>
      <c r="F37" s="35"/>
      <c r="G37" s="35"/>
      <c r="H37" s="35"/>
      <c r="J37" s="19"/>
      <c r="K37" s="19"/>
      <c r="L37" s="20"/>
      <c r="M37" s="21"/>
      <c r="N37" s="22"/>
      <c r="O37" s="23"/>
    </row>
    <row r="38" spans="1:15" ht="13.8" x14ac:dyDescent="0.3">
      <c r="A38" s="11"/>
      <c r="B38" s="11"/>
      <c r="C38" s="11"/>
      <c r="D38" s="11"/>
      <c r="E38" s="11"/>
      <c r="F38" s="11"/>
      <c r="G38" s="11"/>
      <c r="J38" s="19"/>
      <c r="K38" s="19"/>
      <c r="L38" s="23"/>
      <c r="M38" s="21"/>
      <c r="N38" s="22"/>
      <c r="O38" s="23"/>
    </row>
    <row r="39" spans="1:15" ht="13.8" x14ac:dyDescent="0.3">
      <c r="A39" s="24" t="s">
        <v>114</v>
      </c>
      <c r="B39" s="11"/>
      <c r="C39" s="11"/>
      <c r="D39" s="11"/>
      <c r="E39" s="11"/>
      <c r="F39" s="11"/>
      <c r="G39" s="11"/>
      <c r="J39" s="19"/>
      <c r="K39" s="19"/>
      <c r="L39" s="20"/>
      <c r="M39" s="21"/>
      <c r="N39" s="22"/>
      <c r="O39" s="23"/>
    </row>
    <row r="40" spans="1:15" ht="13.8" x14ac:dyDescent="0.3">
      <c r="J40" s="19"/>
      <c r="K40" s="19"/>
      <c r="L40" s="20"/>
      <c r="M40" s="21"/>
      <c r="N40" s="22"/>
      <c r="O40" s="23"/>
    </row>
    <row r="41" spans="1:15" ht="14.4" thickBot="1" x14ac:dyDescent="0.35">
      <c r="A41" s="12" t="s">
        <v>108</v>
      </c>
      <c r="J41" s="19"/>
      <c r="K41" s="19"/>
      <c r="L41" s="20"/>
      <c r="M41" s="21"/>
      <c r="N41" s="22"/>
      <c r="O41" s="23"/>
    </row>
    <row r="42" spans="1:15" ht="33" customHeight="1" thickBot="1" x14ac:dyDescent="0.35">
      <c r="A42" s="25" t="s">
        <v>82</v>
      </c>
      <c r="B42" s="25" t="s">
        <v>49</v>
      </c>
      <c r="C42" s="26" t="s">
        <v>50</v>
      </c>
      <c r="J42" s="19"/>
      <c r="K42" s="19"/>
      <c r="L42" s="20"/>
      <c r="M42" s="21"/>
      <c r="N42" s="22"/>
      <c r="O42" s="23"/>
    </row>
    <row r="43" spans="1:15" ht="13.8" x14ac:dyDescent="0.3">
      <c r="A43" s="27" t="s">
        <v>51</v>
      </c>
      <c r="B43" s="28">
        <v>67404</v>
      </c>
      <c r="C43" s="29">
        <v>12.81</v>
      </c>
      <c r="J43" s="19"/>
      <c r="K43" s="19"/>
      <c r="L43" s="20"/>
      <c r="M43" s="21"/>
      <c r="N43" s="22"/>
      <c r="O43" s="23"/>
    </row>
    <row r="44" spans="1:15" ht="13.8" x14ac:dyDescent="0.3">
      <c r="A44" s="27" t="s">
        <v>52</v>
      </c>
      <c r="B44" s="28">
        <v>66186</v>
      </c>
      <c r="C44" s="29">
        <v>12.58</v>
      </c>
      <c r="J44" s="19"/>
      <c r="K44" s="19"/>
      <c r="L44" s="20"/>
      <c r="M44" s="21"/>
      <c r="N44" s="22"/>
      <c r="O44" s="23"/>
    </row>
    <row r="45" spans="1:15" ht="13.8" x14ac:dyDescent="0.3">
      <c r="A45" s="27" t="s">
        <v>53</v>
      </c>
      <c r="B45" s="28">
        <v>62838</v>
      </c>
      <c r="C45" s="29">
        <v>11.94</v>
      </c>
      <c r="J45" s="19"/>
      <c r="K45" s="19"/>
      <c r="L45" s="20"/>
      <c r="M45" s="21"/>
      <c r="N45" s="22"/>
      <c r="O45" s="23"/>
    </row>
    <row r="46" spans="1:15" ht="13.8" x14ac:dyDescent="0.3">
      <c r="A46" s="27" t="s">
        <v>54</v>
      </c>
      <c r="B46" s="28">
        <v>49587</v>
      </c>
      <c r="C46" s="29">
        <v>9.42</v>
      </c>
      <c r="J46" s="19"/>
      <c r="K46" s="19"/>
      <c r="L46" s="20"/>
      <c r="M46" s="21"/>
      <c r="N46" s="22"/>
      <c r="O46" s="23"/>
    </row>
    <row r="47" spans="1:15" ht="13.8" x14ac:dyDescent="0.3">
      <c r="A47" s="27" t="s">
        <v>55</v>
      </c>
      <c r="B47" s="28">
        <v>42153</v>
      </c>
      <c r="C47" s="29">
        <v>8.01</v>
      </c>
      <c r="J47" s="19"/>
      <c r="K47" s="19"/>
      <c r="L47" s="20"/>
      <c r="M47" s="21"/>
      <c r="N47" s="22"/>
      <c r="O47" s="23"/>
    </row>
    <row r="48" spans="1:15" ht="13.8" x14ac:dyDescent="0.3">
      <c r="A48" s="27" t="s">
        <v>56</v>
      </c>
      <c r="B48" s="28">
        <v>40218</v>
      </c>
      <c r="C48" s="29">
        <v>7.64</v>
      </c>
      <c r="J48" s="19"/>
      <c r="K48" s="30"/>
      <c r="L48" s="30"/>
      <c r="M48" s="30"/>
      <c r="N48" s="30"/>
      <c r="O48" s="30"/>
    </row>
    <row r="49" spans="1:15" ht="13.8" x14ac:dyDescent="0.3">
      <c r="A49" s="27" t="s">
        <v>57</v>
      </c>
      <c r="B49" s="28">
        <v>39231</v>
      </c>
      <c r="C49" s="29">
        <v>7.46</v>
      </c>
      <c r="J49" s="19"/>
      <c r="K49" s="30"/>
      <c r="L49" s="30"/>
      <c r="M49" s="30"/>
      <c r="N49" s="30"/>
      <c r="O49" s="30"/>
    </row>
    <row r="50" spans="1:15" ht="13.8" x14ac:dyDescent="0.3">
      <c r="A50" s="27" t="s">
        <v>58</v>
      </c>
      <c r="B50" s="28">
        <v>38412</v>
      </c>
      <c r="C50" s="29">
        <v>7.3</v>
      </c>
      <c r="J50" s="19"/>
      <c r="K50" s="19"/>
      <c r="L50" s="20"/>
      <c r="M50" s="21"/>
      <c r="N50" s="22"/>
      <c r="O50" s="23"/>
    </row>
    <row r="51" spans="1:15" ht="13.8" x14ac:dyDescent="0.3">
      <c r="A51" s="27" t="s">
        <v>59</v>
      </c>
      <c r="B51" s="28">
        <v>32832</v>
      </c>
      <c r="C51" s="29">
        <v>6.24</v>
      </c>
      <c r="J51" s="19"/>
      <c r="K51" s="19"/>
      <c r="L51" s="20"/>
      <c r="M51" s="21"/>
      <c r="N51" s="22"/>
      <c r="O51" s="23"/>
    </row>
    <row r="52" spans="1:15" ht="13.8" x14ac:dyDescent="0.3">
      <c r="A52" s="27" t="s">
        <v>60</v>
      </c>
      <c r="B52" s="28">
        <v>25101</v>
      </c>
      <c r="C52" s="29">
        <v>4.7699999999999996</v>
      </c>
      <c r="J52" s="19"/>
      <c r="K52" s="19"/>
      <c r="L52" s="20"/>
      <c r="M52" s="21"/>
      <c r="N52" s="22"/>
      <c r="O52" s="23"/>
    </row>
    <row r="53" spans="1:15" ht="13.8" x14ac:dyDescent="0.3">
      <c r="A53" s="27" t="s">
        <v>61</v>
      </c>
      <c r="B53" s="28">
        <v>19335</v>
      </c>
      <c r="C53" s="29">
        <v>3.67</v>
      </c>
      <c r="J53" s="19"/>
      <c r="K53" s="19"/>
      <c r="L53" s="20"/>
      <c r="M53" s="21"/>
      <c r="N53" s="22"/>
      <c r="O53" s="23"/>
    </row>
    <row r="54" spans="1:15" ht="13.8" x14ac:dyDescent="0.3">
      <c r="A54" s="27" t="s">
        <v>62</v>
      </c>
      <c r="B54" s="28">
        <v>13740</v>
      </c>
      <c r="C54" s="29">
        <v>2.61</v>
      </c>
      <c r="J54" s="19"/>
      <c r="K54" s="19"/>
      <c r="L54" s="20"/>
      <c r="M54" s="21"/>
      <c r="N54" s="22"/>
      <c r="O54" s="23"/>
    </row>
    <row r="55" spans="1:15" ht="13.8" x14ac:dyDescent="0.3">
      <c r="A55" s="27" t="s">
        <v>63</v>
      </c>
      <c r="B55" s="28">
        <v>11424</v>
      </c>
      <c r="C55" s="29">
        <v>2.17</v>
      </c>
      <c r="J55" s="19"/>
      <c r="K55" s="19"/>
      <c r="L55" s="20"/>
      <c r="M55" s="21"/>
      <c r="N55" s="22"/>
      <c r="O55" s="23"/>
    </row>
    <row r="56" spans="1:15" ht="13.8" x14ac:dyDescent="0.3">
      <c r="A56" s="27" t="s">
        <v>64</v>
      </c>
      <c r="B56" s="27">
        <v>8043</v>
      </c>
      <c r="C56" s="29">
        <v>1.53</v>
      </c>
      <c r="J56" s="19"/>
      <c r="K56" s="19"/>
      <c r="L56" s="20"/>
      <c r="M56" s="21"/>
      <c r="N56" s="22"/>
      <c r="O56" s="23"/>
    </row>
    <row r="57" spans="1:15" ht="13.8" x14ac:dyDescent="0.3">
      <c r="A57" s="27" t="s">
        <v>65</v>
      </c>
      <c r="B57" s="27">
        <v>5046</v>
      </c>
      <c r="C57" s="29">
        <v>0.96</v>
      </c>
      <c r="J57" s="19"/>
      <c r="K57" s="30"/>
      <c r="L57" s="30"/>
      <c r="M57" s="30"/>
      <c r="N57" s="30"/>
      <c r="O57" s="30"/>
    </row>
    <row r="58" spans="1:15" ht="13.8" x14ac:dyDescent="0.3">
      <c r="A58" s="27" t="s">
        <v>66</v>
      </c>
      <c r="B58" s="27">
        <v>2736</v>
      </c>
      <c r="C58" s="29">
        <v>0.52</v>
      </c>
      <c r="J58" s="19"/>
      <c r="K58" s="19"/>
      <c r="L58" s="20"/>
      <c r="M58" s="21"/>
      <c r="N58" s="22"/>
      <c r="O58" s="23"/>
    </row>
    <row r="59" spans="1:15" ht="13.8" x14ac:dyDescent="0.3">
      <c r="A59" s="27" t="s">
        <v>67</v>
      </c>
      <c r="B59" s="27">
        <v>1251</v>
      </c>
      <c r="C59" s="29">
        <v>0.24</v>
      </c>
      <c r="J59" s="19"/>
      <c r="K59" s="19"/>
      <c r="L59" s="20"/>
      <c r="M59" s="21"/>
      <c r="N59" s="22"/>
      <c r="O59" s="23"/>
    </row>
    <row r="60" spans="1:15" ht="14.4" thickBot="1" x14ac:dyDescent="0.35">
      <c r="A60" s="31" t="s">
        <v>68</v>
      </c>
      <c r="B60" s="31">
        <v>699</v>
      </c>
      <c r="C60" s="32">
        <v>0.13</v>
      </c>
      <c r="J60" s="19"/>
      <c r="K60" s="19"/>
      <c r="L60" s="20"/>
      <c r="M60" s="21"/>
      <c r="N60" s="22"/>
      <c r="O60" s="23"/>
    </row>
    <row r="61" spans="1:15" ht="13.8" x14ac:dyDescent="0.3">
      <c r="J61" s="19"/>
      <c r="K61" s="19"/>
      <c r="L61" s="23"/>
      <c r="M61" s="21"/>
      <c r="N61" s="22"/>
      <c r="O61" s="23"/>
    </row>
    <row r="62" spans="1:15" ht="13.8" x14ac:dyDescent="0.3">
      <c r="A62" s="12" t="s">
        <v>69</v>
      </c>
      <c r="J62" s="19"/>
      <c r="K62" s="19"/>
      <c r="L62" s="20"/>
      <c r="M62" s="21"/>
      <c r="N62" s="22"/>
      <c r="O62" s="23"/>
    </row>
    <row r="63" spans="1:15" ht="13.8" x14ac:dyDescent="0.3">
      <c r="A63" s="105" t="s">
        <v>83</v>
      </c>
      <c r="B63" s="105"/>
      <c r="C63" s="105"/>
      <c r="D63" s="105"/>
      <c r="E63" s="105"/>
      <c r="H63" s="5"/>
      <c r="J63" s="19"/>
      <c r="K63" s="30"/>
      <c r="L63" s="30"/>
      <c r="M63" s="30"/>
      <c r="N63" s="30"/>
      <c r="O63" s="30"/>
    </row>
    <row r="64" spans="1:15" ht="13.8" x14ac:dyDescent="0.3">
      <c r="A64" s="105"/>
      <c r="B64" s="105"/>
      <c r="C64" s="105"/>
      <c r="D64" s="105"/>
      <c r="E64" s="105"/>
      <c r="H64" s="5"/>
      <c r="J64" s="19"/>
      <c r="K64" s="19"/>
      <c r="L64" s="20"/>
      <c r="M64" s="21"/>
      <c r="N64" s="22"/>
      <c r="O64" s="23"/>
    </row>
    <row r="65" spans="1:15" ht="13.8" x14ac:dyDescent="0.3">
      <c r="A65" s="105"/>
      <c r="B65" s="105"/>
      <c r="C65" s="105"/>
      <c r="D65" s="105"/>
      <c r="E65" s="105"/>
      <c r="H65" s="5"/>
      <c r="J65" s="19"/>
      <c r="K65" s="19"/>
      <c r="L65" s="20"/>
      <c r="M65" s="21"/>
      <c r="N65" s="22"/>
      <c r="O65" s="23"/>
    </row>
    <row r="66" spans="1:15" ht="13.8" x14ac:dyDescent="0.3">
      <c r="J66" s="19"/>
      <c r="K66" s="19"/>
      <c r="L66" s="20"/>
      <c r="M66" s="21"/>
      <c r="N66" s="22"/>
      <c r="O66" s="23"/>
    </row>
    <row r="67" spans="1:15" ht="13.8" x14ac:dyDescent="0.3">
      <c r="A67" s="105" t="s">
        <v>84</v>
      </c>
      <c r="B67" s="105"/>
      <c r="C67" s="105"/>
      <c r="D67" s="105"/>
      <c r="E67" s="105"/>
      <c r="H67" s="5"/>
      <c r="J67" s="19"/>
      <c r="K67" s="19"/>
      <c r="L67" s="20"/>
      <c r="M67" s="21"/>
      <c r="N67" s="22"/>
      <c r="O67" s="23"/>
    </row>
    <row r="68" spans="1:15" ht="13.8" x14ac:dyDescent="0.3">
      <c r="A68" s="105"/>
      <c r="B68" s="105"/>
      <c r="C68" s="105"/>
      <c r="D68" s="105"/>
      <c r="E68" s="105"/>
      <c r="H68" s="5"/>
      <c r="J68" s="19"/>
      <c r="K68" s="19"/>
      <c r="L68" s="23"/>
      <c r="M68" s="21"/>
      <c r="N68" s="22"/>
      <c r="O68" s="23"/>
    </row>
    <row r="69" spans="1:15" ht="13.8" x14ac:dyDescent="0.3">
      <c r="J69" s="19"/>
      <c r="K69" s="30"/>
      <c r="L69" s="30"/>
      <c r="M69" s="30"/>
      <c r="N69" s="30"/>
      <c r="O69" s="30"/>
    </row>
    <row r="70" spans="1:15" ht="13.8" x14ac:dyDescent="0.3">
      <c r="A70" s="12" t="s">
        <v>70</v>
      </c>
      <c r="J70" s="19"/>
      <c r="K70" s="19"/>
      <c r="L70" s="23"/>
      <c r="M70" s="21"/>
      <c r="N70" s="22"/>
      <c r="O70" s="23"/>
    </row>
    <row r="71" spans="1:15" ht="13.8" x14ac:dyDescent="0.3">
      <c r="A71" s="105" t="s">
        <v>85</v>
      </c>
      <c r="B71" s="105"/>
      <c r="C71" s="105"/>
      <c r="D71" s="105"/>
      <c r="E71" s="105"/>
      <c r="H71" s="5"/>
      <c r="J71" s="19"/>
      <c r="K71" s="19"/>
      <c r="L71" s="23"/>
      <c r="M71" s="21"/>
      <c r="N71" s="22"/>
      <c r="O71" s="23"/>
    </row>
    <row r="72" spans="1:15" ht="13.8" x14ac:dyDescent="0.3">
      <c r="A72" s="105"/>
      <c r="B72" s="105"/>
      <c r="C72" s="105"/>
      <c r="D72" s="105"/>
      <c r="E72" s="105"/>
      <c r="H72" s="5"/>
      <c r="J72" s="19"/>
      <c r="K72" s="19"/>
      <c r="L72" s="23"/>
      <c r="M72" s="21"/>
      <c r="N72" s="22"/>
      <c r="O72" s="23"/>
    </row>
    <row r="73" spans="1:15" ht="13.8" x14ac:dyDescent="0.3">
      <c r="A73" s="105"/>
      <c r="B73" s="105"/>
      <c r="C73" s="105"/>
      <c r="D73" s="105"/>
      <c r="E73" s="105"/>
      <c r="H73" s="5"/>
      <c r="J73" s="19"/>
      <c r="K73" s="19"/>
      <c r="L73" s="23"/>
      <c r="M73" s="21"/>
      <c r="N73" s="22"/>
      <c r="O73" s="23"/>
    </row>
    <row r="74" spans="1:15" ht="13.8" x14ac:dyDescent="0.3">
      <c r="A74" s="105"/>
      <c r="B74" s="105"/>
      <c r="C74" s="105"/>
      <c r="D74" s="105"/>
      <c r="E74" s="105"/>
      <c r="H74" s="5"/>
      <c r="J74" s="19"/>
      <c r="K74" s="19"/>
      <c r="L74" s="23"/>
      <c r="M74" s="21"/>
      <c r="N74" s="22"/>
      <c r="O74" s="23"/>
    </row>
    <row r="75" spans="1:15" ht="13.8" x14ac:dyDescent="0.3">
      <c r="A75" s="105"/>
      <c r="B75" s="105"/>
      <c r="C75" s="105"/>
      <c r="D75" s="105"/>
      <c r="E75" s="105"/>
      <c r="H75" s="5"/>
      <c r="J75" s="19"/>
      <c r="K75" s="19"/>
      <c r="L75" s="23"/>
      <c r="M75" s="21"/>
      <c r="N75" s="22"/>
      <c r="O75" s="23"/>
    </row>
    <row r="76" spans="1:15" ht="13.8" x14ac:dyDescent="0.3">
      <c r="J76" s="19"/>
      <c r="K76" s="19"/>
      <c r="L76" s="23"/>
      <c r="M76" s="21"/>
      <c r="N76" s="22"/>
      <c r="O76" s="23"/>
    </row>
    <row r="77" spans="1:15" ht="13.8" x14ac:dyDescent="0.3">
      <c r="J77" s="19"/>
      <c r="K77" s="19"/>
      <c r="L77" s="23"/>
      <c r="M77" s="21"/>
      <c r="N77" s="22"/>
      <c r="O77" s="23"/>
    </row>
    <row r="78" spans="1:15" ht="13.8" x14ac:dyDescent="0.3">
      <c r="J78" s="19"/>
      <c r="K78" s="19"/>
      <c r="L78" s="23"/>
      <c r="M78" s="21"/>
      <c r="N78" s="22"/>
      <c r="O78" s="23"/>
    </row>
    <row r="79" spans="1:15" ht="13.8" x14ac:dyDescent="0.3">
      <c r="J79" s="19"/>
      <c r="K79" s="19"/>
      <c r="L79" s="23"/>
      <c r="M79" s="21"/>
      <c r="N79" s="22"/>
      <c r="O79" s="23"/>
    </row>
    <row r="80" spans="1:15" ht="13.8" x14ac:dyDescent="0.3">
      <c r="J80" s="19"/>
      <c r="K80" s="19"/>
      <c r="L80" s="23"/>
      <c r="M80" s="21"/>
      <c r="N80" s="22"/>
      <c r="O80" s="23"/>
    </row>
    <row r="81" spans="9:16" ht="13.8" x14ac:dyDescent="0.3">
      <c r="J81" s="19"/>
      <c r="K81" s="19"/>
      <c r="L81" s="20"/>
      <c r="M81" s="21"/>
      <c r="N81" s="22"/>
      <c r="O81" s="23"/>
    </row>
    <row r="82" spans="9:16" ht="13.8" x14ac:dyDescent="0.3">
      <c r="J82" s="19"/>
      <c r="K82" s="19"/>
      <c r="L82" s="20"/>
      <c r="M82" s="21"/>
      <c r="N82" s="22"/>
      <c r="O82" s="23"/>
    </row>
    <row r="83" spans="9:16" ht="13.8" x14ac:dyDescent="0.3">
      <c r="J83" s="19"/>
      <c r="K83" s="19"/>
      <c r="L83" s="20"/>
      <c r="M83" s="21"/>
      <c r="N83" s="22"/>
      <c r="O83" s="23"/>
    </row>
    <row r="84" spans="9:16" ht="13.8" x14ac:dyDescent="0.3">
      <c r="J84" s="19"/>
      <c r="K84" s="19"/>
      <c r="L84" s="23"/>
      <c r="M84" s="21"/>
      <c r="N84" s="22"/>
      <c r="O84" s="23"/>
    </row>
    <row r="85" spans="9:16" ht="13.8" x14ac:dyDescent="0.3">
      <c r="I85" s="19"/>
      <c r="J85" s="19"/>
      <c r="K85" s="19"/>
      <c r="L85" s="19"/>
      <c r="M85" s="19"/>
      <c r="N85" s="19"/>
      <c r="O85" s="19"/>
      <c r="P85" s="19"/>
    </row>
    <row r="86" spans="9:16" ht="13.8" x14ac:dyDescent="0.3">
      <c r="I86" s="19"/>
      <c r="J86" s="19"/>
      <c r="K86" s="19"/>
      <c r="L86" s="19"/>
      <c r="M86" s="19"/>
      <c r="N86" s="19"/>
      <c r="O86" s="19"/>
      <c r="P86" s="19"/>
    </row>
    <row r="87" spans="9:16" ht="13.8" x14ac:dyDescent="0.3">
      <c r="I87" s="19"/>
      <c r="J87" s="19"/>
      <c r="K87" s="19"/>
      <c r="L87" s="19"/>
      <c r="M87" s="19"/>
      <c r="N87" s="19"/>
      <c r="O87" s="19"/>
      <c r="P87" s="19"/>
    </row>
    <row r="88" spans="9:16" ht="13.8" x14ac:dyDescent="0.3">
      <c r="I88" s="19"/>
      <c r="J88" s="19"/>
      <c r="K88" s="19"/>
      <c r="L88" s="19"/>
      <c r="M88" s="19"/>
      <c r="N88" s="19"/>
      <c r="O88" s="19"/>
      <c r="P88" s="19"/>
    </row>
    <row r="89" spans="9:16" ht="13.8" x14ac:dyDescent="0.3">
      <c r="I89" s="19"/>
      <c r="J89" s="19"/>
      <c r="K89" s="19"/>
      <c r="L89" s="19"/>
      <c r="M89" s="19"/>
      <c r="N89" s="19"/>
      <c r="O89" s="19"/>
      <c r="P89" s="19"/>
    </row>
    <row r="90" spans="9:16" ht="13.8" x14ac:dyDescent="0.3">
      <c r="I90" s="19"/>
      <c r="J90" s="19"/>
      <c r="K90" s="19"/>
      <c r="L90" s="19"/>
      <c r="M90" s="19"/>
      <c r="N90" s="19"/>
      <c r="O90" s="19"/>
      <c r="P90" s="19"/>
    </row>
    <row r="91" spans="9:16" ht="13.8" x14ac:dyDescent="0.3">
      <c r="I91" s="19"/>
      <c r="J91" s="19"/>
      <c r="K91" s="19"/>
      <c r="L91" s="19"/>
      <c r="M91" s="19"/>
      <c r="N91" s="19"/>
      <c r="O91" s="19"/>
      <c r="P91" s="19"/>
    </row>
    <row r="92" spans="9:16" ht="13.8" x14ac:dyDescent="0.3">
      <c r="I92" s="19"/>
      <c r="J92" s="19"/>
      <c r="K92" s="19"/>
      <c r="L92" s="19"/>
      <c r="M92" s="19"/>
      <c r="N92" s="19"/>
      <c r="O92" s="19"/>
      <c r="P92" s="19"/>
    </row>
    <row r="93" spans="9:16" ht="13.8" x14ac:dyDescent="0.3">
      <c r="I93" s="19"/>
      <c r="J93" s="19"/>
      <c r="K93" s="19"/>
      <c r="L93" s="19"/>
      <c r="M93" s="19"/>
      <c r="N93" s="19"/>
      <c r="O93" s="19"/>
      <c r="P93" s="19"/>
    </row>
    <row r="94" spans="9:16" ht="13.8" x14ac:dyDescent="0.3">
      <c r="I94" s="19"/>
      <c r="J94" s="19"/>
      <c r="K94" s="19"/>
      <c r="L94" s="19"/>
      <c r="M94" s="19"/>
      <c r="N94" s="19"/>
      <c r="O94" s="19"/>
      <c r="P94" s="19"/>
    </row>
    <row r="95" spans="9:16" ht="13.8" x14ac:dyDescent="0.3">
      <c r="I95" s="19"/>
      <c r="J95" s="19"/>
      <c r="K95" s="19"/>
      <c r="L95" s="19"/>
      <c r="M95" s="19"/>
      <c r="N95" s="19"/>
      <c r="O95" s="19"/>
      <c r="P95" s="19"/>
    </row>
    <row r="96" spans="9:16" ht="13.8" x14ac:dyDescent="0.3">
      <c r="J96" s="19"/>
      <c r="K96" s="19"/>
      <c r="L96" s="20"/>
      <c r="M96" s="21"/>
      <c r="N96" s="22"/>
      <c r="O96" s="23"/>
    </row>
    <row r="97" spans="10:15" ht="13.8" x14ac:dyDescent="0.3">
      <c r="J97" s="19"/>
      <c r="K97" s="19"/>
      <c r="L97" s="23"/>
      <c r="M97" s="21"/>
      <c r="N97" s="22"/>
      <c r="O97" s="23"/>
    </row>
    <row r="98" spans="10:15" ht="13.8" x14ac:dyDescent="0.3">
      <c r="J98" s="19"/>
      <c r="K98" s="19"/>
      <c r="L98" s="20"/>
      <c r="M98" s="21"/>
      <c r="N98" s="22"/>
      <c r="O98" s="23"/>
    </row>
    <row r="99" spans="10:15" ht="13.8" x14ac:dyDescent="0.3">
      <c r="J99" s="19"/>
      <c r="K99" s="19"/>
      <c r="L99" s="23"/>
      <c r="M99" s="21"/>
      <c r="N99" s="22"/>
      <c r="O99" s="23"/>
    </row>
    <row r="100" spans="10:15" ht="13.8" x14ac:dyDescent="0.3">
      <c r="J100" s="19"/>
      <c r="K100" s="19"/>
      <c r="L100" s="20"/>
      <c r="M100" s="21"/>
      <c r="N100" s="22"/>
      <c r="O100" s="23"/>
    </row>
    <row r="101" spans="10:15" ht="13.8" x14ac:dyDescent="0.3">
      <c r="J101" s="19"/>
      <c r="K101" s="19"/>
      <c r="L101" s="20"/>
      <c r="M101" s="21"/>
      <c r="N101" s="22"/>
      <c r="O101" s="23"/>
    </row>
    <row r="102" spans="10:15" ht="13.8" x14ac:dyDescent="0.3">
      <c r="J102" s="19"/>
      <c r="K102" s="19"/>
      <c r="L102" s="20"/>
      <c r="M102" s="21"/>
      <c r="N102" s="22"/>
      <c r="O102" s="23"/>
    </row>
    <row r="103" spans="10:15" ht="13.8" x14ac:dyDescent="0.3">
      <c r="J103" s="19"/>
      <c r="K103" s="19"/>
      <c r="L103" s="20"/>
      <c r="M103" s="21"/>
      <c r="N103" s="22"/>
      <c r="O103" s="23"/>
    </row>
    <row r="104" spans="10:15" ht="13.8" x14ac:dyDescent="0.3">
      <c r="J104" s="19"/>
      <c r="K104" s="19"/>
      <c r="L104" s="20"/>
      <c r="M104" s="21"/>
      <c r="N104" s="22"/>
      <c r="O104" s="23"/>
    </row>
    <row r="105" spans="10:15" ht="13.8" x14ac:dyDescent="0.3">
      <c r="J105" s="19"/>
      <c r="K105" s="19"/>
      <c r="L105" s="20"/>
      <c r="M105" s="21"/>
      <c r="N105" s="22"/>
      <c r="O105" s="23"/>
    </row>
    <row r="106" spans="10:15" ht="13.8" x14ac:dyDescent="0.3">
      <c r="J106" s="19"/>
      <c r="K106" s="19"/>
      <c r="L106" s="20"/>
      <c r="M106" s="21"/>
      <c r="N106" s="22"/>
      <c r="O106" s="23"/>
    </row>
    <row r="107" spans="10:15" ht="13.8" x14ac:dyDescent="0.3">
      <c r="J107" s="19"/>
      <c r="K107" s="19"/>
      <c r="L107" s="20"/>
      <c r="M107" s="21"/>
      <c r="N107" s="22"/>
      <c r="O107" s="23"/>
    </row>
    <row r="108" spans="10:15" ht="13.8" x14ac:dyDescent="0.3">
      <c r="J108" s="19"/>
      <c r="K108" s="19"/>
      <c r="L108" s="20"/>
      <c r="M108" s="21"/>
      <c r="N108" s="22"/>
      <c r="O108" s="23"/>
    </row>
    <row r="109" spans="10:15" ht="13.8" x14ac:dyDescent="0.3">
      <c r="J109" s="19"/>
      <c r="K109" s="30"/>
      <c r="L109" s="30"/>
      <c r="M109" s="30"/>
      <c r="N109" s="30"/>
      <c r="O109" s="30"/>
    </row>
    <row r="110" spans="10:15" ht="13.8" x14ac:dyDescent="0.3">
      <c r="J110" s="19"/>
      <c r="K110" s="30"/>
      <c r="L110" s="30"/>
      <c r="M110" s="30"/>
      <c r="N110" s="30"/>
      <c r="O110" s="30"/>
    </row>
    <row r="111" spans="10:15" ht="13.8" x14ac:dyDescent="0.3">
      <c r="J111" s="19"/>
      <c r="K111" s="19"/>
      <c r="L111" s="20"/>
      <c r="M111" s="21"/>
      <c r="N111" s="22"/>
      <c r="O111" s="23"/>
    </row>
    <row r="112" spans="10:15" ht="13.8" x14ac:dyDescent="0.3">
      <c r="J112" s="19"/>
      <c r="K112" s="19"/>
      <c r="L112" s="20"/>
      <c r="M112" s="21"/>
      <c r="N112" s="22"/>
      <c r="O112" s="23"/>
    </row>
    <row r="113" spans="10:15" ht="13.8" x14ac:dyDescent="0.3">
      <c r="J113" s="19"/>
      <c r="K113" s="19"/>
      <c r="L113" s="20"/>
      <c r="M113" s="21"/>
      <c r="N113" s="22"/>
      <c r="O113" s="23"/>
    </row>
    <row r="114" spans="10:15" ht="13.8" x14ac:dyDescent="0.3">
      <c r="J114" s="19"/>
      <c r="K114" s="19"/>
      <c r="L114" s="20"/>
      <c r="M114" s="21"/>
      <c r="N114" s="22"/>
      <c r="O114" s="23"/>
    </row>
    <row r="115" spans="10:15" ht="13.8" x14ac:dyDescent="0.3">
      <c r="J115" s="19"/>
      <c r="K115" s="19"/>
      <c r="L115" s="20"/>
      <c r="M115" s="21"/>
      <c r="N115" s="22"/>
      <c r="O115" s="23"/>
    </row>
    <row r="116" spans="10:15" ht="13.8" x14ac:dyDescent="0.3">
      <c r="J116" s="19"/>
      <c r="K116" s="19"/>
      <c r="L116" s="20"/>
      <c r="M116" s="21"/>
      <c r="N116" s="22"/>
      <c r="O116" s="23"/>
    </row>
    <row r="117" spans="10:15" ht="13.8" x14ac:dyDescent="0.3">
      <c r="J117" s="19"/>
      <c r="K117" s="19"/>
      <c r="L117" s="20"/>
      <c r="M117" s="21"/>
      <c r="N117" s="22"/>
      <c r="O117" s="23"/>
    </row>
    <row r="118" spans="10:15" ht="13.8" x14ac:dyDescent="0.3">
      <c r="J118" s="19"/>
      <c r="K118" s="30"/>
      <c r="L118" s="30"/>
      <c r="M118" s="30"/>
      <c r="N118" s="30"/>
      <c r="O118" s="30"/>
    </row>
    <row r="119" spans="10:15" ht="13.8" x14ac:dyDescent="0.3">
      <c r="J119" s="19"/>
      <c r="K119" s="19"/>
      <c r="L119" s="20"/>
      <c r="M119" s="21"/>
      <c r="N119" s="22"/>
      <c r="O119" s="23"/>
    </row>
    <row r="120" spans="10:15" ht="13.8" x14ac:dyDescent="0.3">
      <c r="J120" s="19"/>
      <c r="K120" s="19"/>
      <c r="L120" s="20"/>
      <c r="M120" s="21"/>
      <c r="N120" s="22"/>
      <c r="O120" s="23"/>
    </row>
    <row r="121" spans="10:15" ht="13.8" x14ac:dyDescent="0.3">
      <c r="J121" s="19"/>
      <c r="K121" s="19"/>
      <c r="L121" s="20"/>
      <c r="M121" s="21"/>
      <c r="N121" s="22"/>
      <c r="O121" s="23"/>
    </row>
    <row r="122" spans="10:15" ht="13.8" x14ac:dyDescent="0.3">
      <c r="J122" s="19"/>
      <c r="K122" s="19"/>
      <c r="L122" s="23"/>
      <c r="M122" s="21"/>
      <c r="N122" s="22"/>
      <c r="O122" s="23"/>
    </row>
    <row r="123" spans="10:15" ht="13.8" x14ac:dyDescent="0.3">
      <c r="J123" s="19"/>
      <c r="K123" s="19"/>
      <c r="L123" s="20"/>
      <c r="M123" s="21"/>
      <c r="N123" s="22"/>
      <c r="O123" s="23"/>
    </row>
    <row r="124" spans="10:15" ht="13.8" x14ac:dyDescent="0.3">
      <c r="J124" s="19"/>
      <c r="K124" s="30"/>
      <c r="L124" s="30"/>
      <c r="M124" s="30"/>
      <c r="N124" s="30"/>
      <c r="O124" s="30"/>
    </row>
    <row r="125" spans="10:15" ht="13.8" x14ac:dyDescent="0.3">
      <c r="J125" s="19"/>
      <c r="K125" s="19"/>
      <c r="L125" s="20"/>
      <c r="M125" s="21"/>
      <c r="N125" s="22"/>
      <c r="O125" s="23"/>
    </row>
    <row r="126" spans="10:15" ht="13.8" x14ac:dyDescent="0.3">
      <c r="J126" s="19"/>
      <c r="K126" s="19"/>
      <c r="L126" s="20"/>
      <c r="M126" s="21"/>
      <c r="N126" s="22"/>
      <c r="O126" s="23"/>
    </row>
    <row r="127" spans="10:15" ht="13.8" x14ac:dyDescent="0.3">
      <c r="J127" s="19"/>
      <c r="K127" s="19"/>
      <c r="L127" s="20"/>
      <c r="M127" s="21"/>
      <c r="N127" s="22"/>
      <c r="O127" s="23"/>
    </row>
    <row r="128" spans="10:15" ht="13.8" x14ac:dyDescent="0.3">
      <c r="J128" s="19"/>
      <c r="K128" s="19"/>
      <c r="L128" s="20"/>
      <c r="M128" s="21"/>
      <c r="N128" s="22"/>
      <c r="O128" s="23"/>
    </row>
    <row r="129" spans="10:15" ht="13.8" x14ac:dyDescent="0.3">
      <c r="J129" s="19"/>
      <c r="K129" s="19"/>
      <c r="L129" s="23"/>
      <c r="M129" s="21"/>
      <c r="N129" s="22"/>
      <c r="O129" s="23"/>
    </row>
    <row r="130" spans="10:15" ht="13.8" x14ac:dyDescent="0.3">
      <c r="J130" s="19"/>
      <c r="K130" s="30"/>
      <c r="L130" s="30"/>
      <c r="M130" s="30"/>
      <c r="N130" s="30"/>
      <c r="O130" s="30"/>
    </row>
    <row r="131" spans="10:15" ht="13.8" x14ac:dyDescent="0.3">
      <c r="J131" s="19"/>
      <c r="K131" s="19"/>
      <c r="L131" s="23"/>
      <c r="M131" s="21"/>
      <c r="N131" s="22"/>
      <c r="O131" s="23"/>
    </row>
    <row r="132" spans="10:15" ht="13.8" x14ac:dyDescent="0.3">
      <c r="J132" s="19"/>
      <c r="K132" s="19"/>
      <c r="L132" s="23"/>
      <c r="M132" s="21"/>
      <c r="N132" s="22"/>
      <c r="O132" s="23"/>
    </row>
    <row r="133" spans="10:15" ht="13.8" x14ac:dyDescent="0.3">
      <c r="J133" s="19"/>
      <c r="K133" s="19"/>
      <c r="L133" s="23"/>
      <c r="M133" s="21"/>
      <c r="N133" s="22"/>
      <c r="O133" s="23"/>
    </row>
    <row r="134" spans="10:15" ht="13.8" x14ac:dyDescent="0.3">
      <c r="J134" s="19"/>
      <c r="K134" s="19"/>
      <c r="L134" s="23"/>
      <c r="M134" s="21"/>
      <c r="N134" s="22"/>
      <c r="O134" s="23"/>
    </row>
    <row r="135" spans="10:15" ht="13.8" x14ac:dyDescent="0.3">
      <c r="J135" s="19"/>
      <c r="K135" s="19"/>
      <c r="L135" s="23"/>
      <c r="M135" s="21"/>
      <c r="N135" s="22"/>
      <c r="O135" s="23"/>
    </row>
    <row r="136" spans="10:15" ht="13.8" x14ac:dyDescent="0.3">
      <c r="J136" s="19"/>
      <c r="K136" s="19"/>
      <c r="L136" s="23"/>
      <c r="M136" s="21"/>
      <c r="N136" s="22"/>
      <c r="O136" s="23"/>
    </row>
    <row r="137" spans="10:15" ht="13.8" x14ac:dyDescent="0.3">
      <c r="J137" s="19"/>
      <c r="K137" s="19"/>
      <c r="L137" s="23"/>
      <c r="M137" s="21"/>
      <c r="N137" s="22"/>
      <c r="O137" s="23"/>
    </row>
    <row r="138" spans="10:15" ht="13.8" x14ac:dyDescent="0.3">
      <c r="J138" s="19"/>
      <c r="K138" s="19"/>
      <c r="L138" s="23"/>
      <c r="M138" s="21"/>
      <c r="N138" s="22"/>
      <c r="O138" s="23"/>
    </row>
    <row r="139" spans="10:15" ht="13.8" x14ac:dyDescent="0.3">
      <c r="J139" s="19"/>
      <c r="K139" s="19"/>
      <c r="L139" s="23"/>
      <c r="M139" s="21"/>
      <c r="N139" s="22"/>
      <c r="O139" s="23"/>
    </row>
    <row r="140" spans="10:15" ht="13.8" x14ac:dyDescent="0.3">
      <c r="J140" s="19"/>
      <c r="K140" s="19"/>
      <c r="L140" s="23"/>
      <c r="M140" s="21"/>
      <c r="N140" s="22"/>
      <c r="O140" s="23"/>
    </row>
    <row r="141" spans="10:15" ht="13.8" x14ac:dyDescent="0.3">
      <c r="J141" s="19"/>
      <c r="K141" s="19"/>
      <c r="L141" s="23"/>
      <c r="M141" s="21"/>
      <c r="N141" s="22"/>
      <c r="O141" s="23"/>
    </row>
    <row r="142" spans="10:15" ht="13.8" x14ac:dyDescent="0.3">
      <c r="J142" s="19"/>
      <c r="K142" s="19"/>
      <c r="L142" s="20"/>
      <c r="M142" s="21"/>
      <c r="N142" s="22"/>
      <c r="O142" s="23"/>
    </row>
    <row r="143" spans="10:15" ht="13.8" x14ac:dyDescent="0.3">
      <c r="J143" s="19"/>
      <c r="K143" s="19"/>
      <c r="L143" s="20"/>
      <c r="M143" s="21"/>
      <c r="N143" s="22"/>
      <c r="O143" s="23"/>
    </row>
    <row r="144" spans="10:15" ht="13.8" x14ac:dyDescent="0.3">
      <c r="J144" s="19"/>
      <c r="K144" s="19"/>
      <c r="L144" s="20"/>
      <c r="M144" s="21"/>
      <c r="N144" s="22"/>
      <c r="O144" s="23"/>
    </row>
    <row r="145" spans="10:15" ht="13.8" x14ac:dyDescent="0.3">
      <c r="J145" s="19"/>
      <c r="K145" s="19"/>
      <c r="L145" s="23"/>
      <c r="M145" s="21"/>
      <c r="N145" s="22"/>
      <c r="O145" s="23"/>
    </row>
    <row r="146" spans="10:15" ht="13.8" x14ac:dyDescent="0.3">
      <c r="J146" s="19"/>
      <c r="K146" s="19"/>
      <c r="L146" s="20"/>
      <c r="M146" s="21"/>
      <c r="N146" s="22"/>
      <c r="O146" s="23"/>
    </row>
    <row r="147" spans="10:15" ht="13.8" x14ac:dyDescent="0.3">
      <c r="J147" s="19"/>
      <c r="K147" s="19"/>
      <c r="L147" s="20"/>
      <c r="M147" s="21"/>
      <c r="N147" s="22"/>
      <c r="O147" s="23"/>
    </row>
    <row r="148" spans="10:15" ht="13.8" x14ac:dyDescent="0.3">
      <c r="J148" s="19"/>
      <c r="K148" s="19"/>
      <c r="L148" s="20"/>
      <c r="M148" s="21"/>
      <c r="N148" s="22"/>
      <c r="O148" s="23"/>
    </row>
    <row r="149" spans="10:15" ht="13.8" x14ac:dyDescent="0.3">
      <c r="J149" s="19"/>
      <c r="K149" s="19"/>
      <c r="L149" s="20"/>
      <c r="M149" s="21"/>
      <c r="N149" s="22"/>
      <c r="O149" s="23"/>
    </row>
    <row r="150" spans="10:15" ht="13.8" x14ac:dyDescent="0.3">
      <c r="J150" s="19"/>
      <c r="K150" s="19"/>
      <c r="L150" s="20"/>
      <c r="M150" s="21"/>
      <c r="N150" s="22"/>
      <c r="O150" s="23"/>
    </row>
    <row r="151" spans="10:15" ht="13.8" x14ac:dyDescent="0.3">
      <c r="J151" s="19"/>
      <c r="K151" s="19"/>
      <c r="L151" s="20"/>
      <c r="M151" s="21"/>
      <c r="N151" s="22"/>
      <c r="O151" s="23"/>
    </row>
    <row r="152" spans="10:15" ht="13.8" x14ac:dyDescent="0.3">
      <c r="J152" s="33"/>
      <c r="K152" s="33"/>
      <c r="L152" s="33"/>
      <c r="M152" s="34"/>
      <c r="N152" s="33"/>
      <c r="O152" s="33"/>
    </row>
  </sheetData>
  <sheetProtection algorithmName="SHA-512" hashValue="W2xGgMYxNqMyeBmXS8Jef6tZ6Wg3CSUgqTFBBh4BrloBSv+MQNmlCYaO2Nwd+tBrjqRqyC7ygByICOjh6s4NIg==" saltValue="qNZ0wA5NZHt7pXsv/2oYIg==" spinCount="100000" sheet="1" objects="1" scenarios="1" selectLockedCells="1" selectUnlockedCells="1"/>
  <mergeCells count="11">
    <mergeCell ref="A3:E4"/>
    <mergeCell ref="A6:E8"/>
    <mergeCell ref="A15:E16"/>
    <mergeCell ref="A19:E23"/>
    <mergeCell ref="A28:E31"/>
    <mergeCell ref="A33:E37"/>
    <mergeCell ref="A63:E65"/>
    <mergeCell ref="A67:E68"/>
    <mergeCell ref="A71:E75"/>
    <mergeCell ref="E11:H11"/>
    <mergeCell ref="E12:H12"/>
  </mergeCells>
  <hyperlinks>
    <hyperlink ref="A9"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H112"/>
  <sheetViews>
    <sheetView zoomScaleNormal="100" workbookViewId="0">
      <pane ySplit="5" topLeftCell="A6" activePane="bottomLeft" state="frozen"/>
      <selection pane="bottomLeft" activeCell="K1" sqref="K1"/>
    </sheetView>
  </sheetViews>
  <sheetFormatPr defaultColWidth="9.109375" defaultRowHeight="13.2" x14ac:dyDescent="0.25"/>
  <cols>
    <col min="1" max="1" width="2.6640625" style="38" customWidth="1"/>
    <col min="2" max="2" width="7.33203125" style="38" customWidth="1"/>
    <col min="3" max="4" width="9.109375" style="38" customWidth="1"/>
    <col min="5" max="5" width="10.33203125" style="38" customWidth="1"/>
    <col min="6" max="6" width="8.33203125" style="38" customWidth="1"/>
    <col min="7" max="8" width="9.109375" style="38"/>
    <col min="9" max="10" width="9.109375" style="38" customWidth="1"/>
    <col min="11" max="12" width="9.109375" style="38"/>
    <col min="13" max="13" width="1.6640625" style="38" customWidth="1"/>
    <col min="14" max="15" width="9.109375" style="38"/>
    <col min="16" max="16" width="10.88671875" style="38" customWidth="1"/>
    <col min="17" max="17" width="9.88671875" style="38" customWidth="1"/>
    <col min="18" max="18" width="13.44140625" style="38" customWidth="1"/>
    <col min="19" max="19" width="12.6640625" style="38" customWidth="1"/>
    <col min="20" max="25" width="9.109375" style="38"/>
    <col min="26" max="26" width="9.109375" style="40"/>
    <col min="27" max="51" width="9.109375" style="40" customWidth="1"/>
    <col min="52" max="52" width="9.109375" style="41" customWidth="1"/>
    <col min="53" max="62" width="9.109375" style="41"/>
    <col min="63" max="16384" width="9.109375" style="38"/>
  </cols>
  <sheetData>
    <row r="1" spans="2:86" ht="21" customHeight="1" x14ac:dyDescent="0.25">
      <c r="B1" s="36" t="s">
        <v>126</v>
      </c>
      <c r="C1" s="37"/>
      <c r="D1" s="37"/>
      <c r="Y1" s="39"/>
      <c r="BK1" s="41"/>
      <c r="BL1" s="41"/>
      <c r="BM1" s="41"/>
      <c r="BN1" s="41"/>
      <c r="BO1" s="41"/>
      <c r="BP1" s="41"/>
      <c r="BQ1" s="41"/>
      <c r="BR1" s="41"/>
      <c r="BS1" s="41"/>
      <c r="BT1" s="41"/>
      <c r="BU1" s="41"/>
      <c r="BV1" s="41"/>
      <c r="BW1" s="41"/>
      <c r="BX1" s="41"/>
      <c r="BY1" s="41"/>
      <c r="BZ1" s="41"/>
      <c r="CA1" s="41"/>
      <c r="CB1" s="41"/>
      <c r="CC1" s="41"/>
      <c r="CD1" s="41"/>
      <c r="CE1" s="41"/>
      <c r="CF1" s="41"/>
      <c r="CG1" s="41"/>
      <c r="CH1" s="41"/>
    </row>
    <row r="2" spans="2:86" ht="10.5" customHeight="1" x14ac:dyDescent="0.25">
      <c r="Y2" s="42"/>
      <c r="BK2" s="41"/>
      <c r="BL2" s="41"/>
      <c r="BM2" s="41"/>
      <c r="BN2" s="41"/>
      <c r="BO2" s="41"/>
      <c r="BP2" s="41"/>
      <c r="BQ2" s="41"/>
      <c r="BR2" s="41"/>
      <c r="BS2" s="41"/>
      <c r="BT2" s="41"/>
      <c r="BU2" s="41"/>
      <c r="BV2" s="41"/>
      <c r="BW2" s="41"/>
      <c r="BX2" s="41"/>
      <c r="BY2" s="41"/>
      <c r="BZ2" s="41"/>
      <c r="CA2" s="41"/>
      <c r="CB2" s="41"/>
      <c r="CC2" s="41"/>
      <c r="CD2" s="41"/>
      <c r="CE2" s="41"/>
      <c r="CF2" s="41"/>
      <c r="CG2" s="41"/>
      <c r="CH2" s="41"/>
    </row>
    <row r="3" spans="2:86" ht="8.25" customHeight="1" x14ac:dyDescent="0.25">
      <c r="B3" s="43"/>
      <c r="C3" s="43"/>
      <c r="D3" s="43"/>
      <c r="E3" s="43"/>
      <c r="F3" s="43"/>
      <c r="G3" s="43"/>
      <c r="H3" s="43"/>
      <c r="I3" s="43"/>
      <c r="J3" s="43"/>
      <c r="K3" s="43"/>
      <c r="L3" s="43"/>
      <c r="M3" s="43"/>
      <c r="N3" s="43"/>
      <c r="O3" s="43"/>
      <c r="P3" s="43"/>
      <c r="Q3" s="43"/>
      <c r="R3" s="43"/>
      <c r="S3" s="43"/>
      <c r="T3" s="43"/>
      <c r="U3" s="43"/>
      <c r="V3" s="43"/>
      <c r="W3" s="43"/>
      <c r="X3" s="43"/>
      <c r="BK3" s="41"/>
      <c r="BL3" s="41"/>
      <c r="BM3" s="41"/>
      <c r="BN3" s="41"/>
      <c r="BO3" s="41"/>
      <c r="BP3" s="41"/>
      <c r="BQ3" s="41"/>
      <c r="BR3" s="41"/>
      <c r="BS3" s="41"/>
      <c r="BT3" s="41"/>
      <c r="BU3" s="41"/>
      <c r="BV3" s="41"/>
      <c r="BW3" s="41"/>
      <c r="BX3" s="41"/>
      <c r="BY3" s="41"/>
      <c r="BZ3" s="41"/>
      <c r="CA3" s="41"/>
      <c r="CB3" s="41"/>
      <c r="CC3" s="41"/>
      <c r="CD3" s="41"/>
      <c r="CE3" s="41"/>
      <c r="CF3" s="41"/>
      <c r="CG3" s="41"/>
      <c r="CH3" s="41"/>
    </row>
    <row r="4" spans="2:86" x14ac:dyDescent="0.25">
      <c r="B4" s="43"/>
      <c r="C4" s="44" t="s">
        <v>18</v>
      </c>
      <c r="D4" s="43"/>
      <c r="E4" s="43"/>
      <c r="F4" s="43"/>
      <c r="G4" s="43"/>
      <c r="H4" s="43"/>
      <c r="I4" s="43"/>
      <c r="J4" s="44"/>
      <c r="K4" s="43"/>
      <c r="L4" s="43"/>
      <c r="M4" s="43"/>
      <c r="N4" s="43"/>
      <c r="O4" s="43"/>
      <c r="P4" s="43"/>
      <c r="Q4" s="43"/>
      <c r="R4" s="43"/>
      <c r="S4" s="43"/>
      <c r="T4" s="43"/>
      <c r="U4" s="43"/>
      <c r="V4" s="43"/>
      <c r="W4" s="43"/>
      <c r="X4" s="43"/>
      <c r="BB4" s="41">
        <v>1</v>
      </c>
      <c r="BK4" s="41"/>
      <c r="BL4" s="41"/>
      <c r="BM4" s="41"/>
      <c r="BN4" s="41"/>
      <c r="BO4" s="41"/>
      <c r="BP4" s="41"/>
      <c r="BQ4" s="41"/>
      <c r="BR4" s="41"/>
      <c r="BS4" s="41"/>
      <c r="BT4" s="41"/>
      <c r="BU4" s="41"/>
      <c r="BV4" s="41"/>
      <c r="BW4" s="41"/>
      <c r="BX4" s="41"/>
      <c r="BY4" s="41"/>
      <c r="BZ4" s="41"/>
      <c r="CA4" s="41"/>
      <c r="CB4" s="41"/>
      <c r="CC4" s="41"/>
      <c r="CD4" s="41"/>
      <c r="CE4" s="41"/>
      <c r="CF4" s="41"/>
      <c r="CG4" s="41"/>
      <c r="CH4" s="41"/>
    </row>
    <row r="5" spans="2:86" ht="18" customHeight="1" x14ac:dyDescent="0.25">
      <c r="B5" s="43"/>
      <c r="C5" s="43"/>
      <c r="D5" s="43"/>
      <c r="E5" s="43"/>
      <c r="F5" s="43"/>
      <c r="G5" s="43"/>
      <c r="H5" s="43"/>
      <c r="I5" s="43"/>
      <c r="J5" s="43"/>
      <c r="K5" s="43"/>
      <c r="L5" s="43"/>
      <c r="M5" s="43"/>
      <c r="N5" s="43"/>
      <c r="O5" s="43"/>
      <c r="P5" s="43"/>
      <c r="Q5" s="43"/>
      <c r="R5" s="43"/>
      <c r="S5" s="43"/>
      <c r="T5" s="43"/>
      <c r="U5" s="43"/>
      <c r="V5" s="43"/>
      <c r="W5" s="43"/>
      <c r="X5" s="43"/>
      <c r="BK5" s="41"/>
      <c r="BL5" s="41"/>
      <c r="BM5" s="41"/>
      <c r="BN5" s="41"/>
      <c r="BO5" s="41"/>
      <c r="BP5" s="41"/>
      <c r="BQ5" s="41"/>
      <c r="BR5" s="41"/>
      <c r="BS5" s="41"/>
      <c r="BT5" s="41"/>
      <c r="BU5" s="41"/>
      <c r="BV5" s="41"/>
      <c r="BW5" s="41"/>
      <c r="BX5" s="41"/>
      <c r="BY5" s="41"/>
      <c r="BZ5" s="41"/>
      <c r="CA5" s="41"/>
      <c r="CB5" s="41"/>
      <c r="CC5" s="41"/>
      <c r="CD5" s="41"/>
      <c r="CE5" s="41"/>
      <c r="CF5" s="41"/>
      <c r="CG5" s="41"/>
      <c r="CH5" s="41"/>
    </row>
    <row r="6" spans="2:86" x14ac:dyDescent="0.25">
      <c r="B6" s="43"/>
      <c r="C6" s="43"/>
      <c r="D6" s="43"/>
      <c r="E6" s="43"/>
      <c r="F6" s="43"/>
      <c r="G6" s="43"/>
      <c r="H6" s="43"/>
      <c r="I6" s="43"/>
      <c r="J6" s="43"/>
      <c r="K6" s="43"/>
      <c r="L6" s="43"/>
      <c r="M6" s="43"/>
      <c r="N6" s="43"/>
      <c r="O6" s="43"/>
      <c r="P6" s="43"/>
      <c r="Q6" s="43"/>
      <c r="R6" s="43"/>
      <c r="S6" s="43"/>
      <c r="T6" s="43"/>
      <c r="U6" s="43"/>
      <c r="V6" s="43"/>
      <c r="W6" s="43"/>
      <c r="X6" s="43"/>
      <c r="BK6" s="41"/>
      <c r="BL6" s="41"/>
      <c r="BM6" s="41"/>
      <c r="BN6" s="41"/>
      <c r="BO6" s="41"/>
      <c r="BP6" s="41"/>
      <c r="BQ6" s="41"/>
      <c r="BR6" s="41"/>
      <c r="BS6" s="41"/>
      <c r="BT6" s="41"/>
      <c r="BU6" s="41"/>
      <c r="BV6" s="41"/>
      <c r="BW6" s="41"/>
      <c r="BX6" s="41"/>
      <c r="BY6" s="41"/>
      <c r="BZ6" s="41"/>
      <c r="CA6" s="41"/>
      <c r="CB6" s="41"/>
      <c r="CC6" s="41"/>
      <c r="CD6" s="41"/>
      <c r="CE6" s="41"/>
      <c r="CF6" s="41"/>
      <c r="CG6" s="41"/>
      <c r="CH6" s="41"/>
    </row>
    <row r="7" spans="2:86" x14ac:dyDescent="0.25">
      <c r="B7" s="43"/>
      <c r="C7" s="43"/>
      <c r="D7" s="43"/>
      <c r="E7" s="43"/>
      <c r="F7" s="43"/>
      <c r="G7" s="43"/>
      <c r="H7" s="43"/>
      <c r="I7" s="43"/>
      <c r="J7" s="43"/>
      <c r="K7" s="43"/>
      <c r="L7" s="43"/>
      <c r="M7" s="43"/>
      <c r="N7" s="43"/>
      <c r="O7" s="43"/>
      <c r="P7" s="43"/>
      <c r="Q7" s="43"/>
      <c r="R7" s="43"/>
      <c r="S7" s="43"/>
      <c r="T7" s="43"/>
      <c r="U7" s="43"/>
      <c r="V7" s="43"/>
      <c r="W7" s="43"/>
      <c r="X7" s="43"/>
      <c r="BK7" s="41"/>
      <c r="BL7" s="41"/>
      <c r="BM7" s="41"/>
      <c r="BN7" s="41"/>
      <c r="BO7" s="41"/>
      <c r="BP7" s="41"/>
      <c r="BQ7" s="41"/>
      <c r="BR7" s="41"/>
      <c r="BS7" s="41"/>
      <c r="BT7" s="41"/>
      <c r="BU7" s="41"/>
      <c r="BV7" s="41"/>
      <c r="BW7" s="41"/>
      <c r="BX7" s="41"/>
      <c r="BY7" s="41"/>
      <c r="BZ7" s="41"/>
      <c r="CA7" s="41"/>
      <c r="CB7" s="41"/>
      <c r="CC7" s="41"/>
      <c r="CD7" s="41"/>
      <c r="CE7" s="41"/>
      <c r="CF7" s="41"/>
      <c r="CG7" s="41"/>
      <c r="CH7" s="41"/>
    </row>
    <row r="8" spans="2:86" ht="12" customHeight="1" x14ac:dyDescent="0.3">
      <c r="B8" s="43"/>
      <c r="C8" s="45"/>
      <c r="D8" s="43"/>
      <c r="E8" s="43"/>
      <c r="F8" s="43"/>
      <c r="G8" s="43"/>
      <c r="H8" s="43"/>
      <c r="I8" s="43"/>
      <c r="J8" s="43"/>
      <c r="K8" s="43"/>
      <c r="L8" s="43"/>
      <c r="M8" s="43"/>
      <c r="N8" s="45"/>
      <c r="O8" s="43"/>
      <c r="P8" s="43"/>
      <c r="Q8" s="43"/>
      <c r="R8" s="43"/>
      <c r="S8" s="43"/>
      <c r="T8" s="43"/>
      <c r="U8" s="43"/>
      <c r="V8" s="43"/>
      <c r="W8" s="43"/>
      <c r="X8" s="43"/>
      <c r="BB8" s="46"/>
      <c r="BK8" s="41"/>
      <c r="BL8" s="41"/>
      <c r="BM8" s="41"/>
      <c r="BN8" s="41"/>
      <c r="BO8" s="41"/>
      <c r="BP8" s="41"/>
      <c r="BQ8" s="41"/>
      <c r="BR8" s="41"/>
      <c r="BS8" s="41"/>
      <c r="BT8" s="41"/>
      <c r="BU8" s="41"/>
      <c r="BV8" s="41"/>
      <c r="BW8" s="41"/>
      <c r="BX8" s="41"/>
      <c r="BY8" s="41"/>
      <c r="BZ8" s="41"/>
      <c r="CA8" s="41"/>
      <c r="CB8" s="41"/>
      <c r="CC8" s="41"/>
      <c r="CD8" s="41"/>
      <c r="CE8" s="41"/>
      <c r="CF8" s="41"/>
      <c r="CG8" s="41"/>
      <c r="CH8" s="41"/>
    </row>
    <row r="9" spans="2:86" ht="9.75" customHeight="1" x14ac:dyDescent="0.25">
      <c r="B9" s="43"/>
      <c r="C9" s="43"/>
      <c r="D9" s="43"/>
      <c r="E9" s="43"/>
      <c r="F9" s="43"/>
      <c r="G9" s="43"/>
      <c r="H9" s="43"/>
      <c r="I9" s="43"/>
      <c r="J9" s="43"/>
      <c r="K9" s="43"/>
      <c r="L9" s="43"/>
      <c r="M9" s="43"/>
      <c r="N9" s="43"/>
      <c r="O9" s="43"/>
      <c r="P9" s="43"/>
      <c r="Q9" s="43"/>
      <c r="R9" s="43"/>
      <c r="S9" s="43"/>
      <c r="T9" s="43"/>
      <c r="U9" s="43"/>
      <c r="V9" s="43"/>
      <c r="W9" s="43"/>
      <c r="X9" s="43"/>
      <c r="BK9" s="41"/>
      <c r="BL9" s="41"/>
      <c r="BM9" s="41"/>
      <c r="BN9" s="41"/>
      <c r="BO9" s="41"/>
      <c r="BP9" s="41"/>
      <c r="BQ9" s="41"/>
      <c r="BR9" s="41"/>
      <c r="BS9" s="41"/>
      <c r="BT9" s="41"/>
      <c r="BU9" s="41"/>
      <c r="BV9" s="41"/>
      <c r="BW9" s="41"/>
      <c r="BX9" s="41"/>
      <c r="BY9" s="41"/>
      <c r="BZ9" s="41"/>
      <c r="CA9" s="41"/>
      <c r="CB9" s="41"/>
      <c r="CC9" s="41"/>
      <c r="CD9" s="41"/>
      <c r="CE9" s="41"/>
      <c r="CF9" s="41"/>
      <c r="CG9" s="41"/>
      <c r="CH9" s="41"/>
    </row>
    <row r="10" spans="2:86" x14ac:dyDescent="0.25">
      <c r="B10" s="43"/>
      <c r="C10" s="47"/>
      <c r="D10" s="43"/>
      <c r="E10" s="43"/>
      <c r="F10" s="43"/>
      <c r="G10" s="43"/>
      <c r="H10" s="43"/>
      <c r="I10" s="43"/>
      <c r="J10" s="43"/>
      <c r="K10" s="43"/>
      <c r="L10" s="43"/>
      <c r="M10" s="43"/>
      <c r="N10" s="43"/>
      <c r="O10" s="43"/>
      <c r="P10" s="43"/>
      <c r="Q10" s="43"/>
      <c r="R10" s="43"/>
      <c r="S10" s="43"/>
      <c r="T10" s="43"/>
      <c r="U10" s="43"/>
      <c r="V10" s="43"/>
      <c r="W10" s="43"/>
      <c r="X10" s="43"/>
      <c r="BB10" s="41" t="str">
        <f>VLOOKUP($BB$4, RefCauseofDeath, 3,FALSE)</f>
        <v>Suicide mortality, all age groups</v>
      </c>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row>
    <row r="11" spans="2:86" x14ac:dyDescent="0.25">
      <c r="B11" s="43"/>
      <c r="C11" s="43"/>
      <c r="D11" s="43"/>
      <c r="E11" s="43"/>
      <c r="F11" s="43"/>
      <c r="G11" s="43"/>
      <c r="H11" s="43"/>
      <c r="I11" s="43"/>
      <c r="J11" s="43"/>
      <c r="K11" s="43"/>
      <c r="L11" s="43"/>
      <c r="M11" s="43"/>
      <c r="N11" s="43"/>
      <c r="O11" s="43"/>
      <c r="P11" s="43"/>
      <c r="Q11" s="43"/>
      <c r="R11" s="43"/>
      <c r="S11" s="43"/>
      <c r="T11" s="43"/>
      <c r="U11" s="43"/>
      <c r="V11" s="43"/>
      <c r="W11" s="43"/>
      <c r="X11" s="43"/>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row>
    <row r="12" spans="2:86" x14ac:dyDescent="0.25">
      <c r="B12" s="43"/>
      <c r="C12" s="43"/>
      <c r="D12" s="43"/>
      <c r="E12" s="43"/>
      <c r="F12" s="43"/>
      <c r="G12" s="43"/>
      <c r="H12" s="43"/>
      <c r="I12" s="43"/>
      <c r="J12" s="43"/>
      <c r="K12" s="43"/>
      <c r="L12" s="43"/>
      <c r="M12" s="43"/>
      <c r="N12" s="43"/>
      <c r="O12" s="43"/>
      <c r="P12" s="43"/>
      <c r="Q12" s="43"/>
      <c r="R12" s="43"/>
      <c r="S12" s="43"/>
      <c r="T12" s="43"/>
      <c r="U12" s="43"/>
      <c r="V12" s="43"/>
      <c r="W12" s="43"/>
      <c r="X12" s="43"/>
      <c r="BB12" s="41" t="s">
        <v>74</v>
      </c>
      <c r="BC12" s="41" t="s">
        <v>71</v>
      </c>
      <c r="BD12" s="41" t="s">
        <v>73</v>
      </c>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row>
    <row r="13" spans="2:86" x14ac:dyDescent="0.25">
      <c r="B13" s="43"/>
      <c r="C13" s="43"/>
      <c r="D13" s="43"/>
      <c r="E13" s="43"/>
      <c r="F13" s="43"/>
      <c r="G13" s="43"/>
      <c r="H13" s="43"/>
      <c r="I13" s="43"/>
      <c r="J13" s="43"/>
      <c r="K13" s="43"/>
      <c r="L13" s="43"/>
      <c r="M13" s="43"/>
      <c r="N13" s="43"/>
      <c r="O13" s="43"/>
      <c r="P13" s="43"/>
      <c r="Q13" s="43"/>
      <c r="R13" s="43"/>
      <c r="S13" s="43"/>
      <c r="T13" s="43"/>
      <c r="U13" s="43"/>
      <c r="V13" s="43"/>
      <c r="W13" s="43"/>
      <c r="X13" s="43"/>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row>
    <row r="14" spans="2:86" x14ac:dyDescent="0.25">
      <c r="B14" s="43"/>
      <c r="C14" s="43"/>
      <c r="D14" s="43"/>
      <c r="E14" s="43"/>
      <c r="F14" s="43"/>
      <c r="G14" s="43"/>
      <c r="H14" s="43"/>
      <c r="I14" s="43"/>
      <c r="J14" s="43"/>
      <c r="K14" s="43"/>
      <c r="L14" s="43"/>
      <c r="M14" s="43"/>
      <c r="N14" s="43"/>
      <c r="O14" s="43"/>
      <c r="P14" s="43"/>
      <c r="Q14" s="43"/>
      <c r="R14" s="43"/>
      <c r="S14" s="43"/>
      <c r="T14" s="43"/>
      <c r="U14" s="43"/>
      <c r="V14" s="43"/>
      <c r="W14" s="43"/>
      <c r="X14" s="43"/>
      <c r="BB14" s="48" t="s">
        <v>86</v>
      </c>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row>
    <row r="15" spans="2:86" x14ac:dyDescent="0.25">
      <c r="B15" s="43"/>
      <c r="C15" s="43"/>
      <c r="D15" s="43"/>
      <c r="E15" s="43"/>
      <c r="F15" s="43"/>
      <c r="G15" s="43"/>
      <c r="H15" s="43"/>
      <c r="I15" s="43"/>
      <c r="J15" s="43"/>
      <c r="K15" s="43"/>
      <c r="L15" s="43"/>
      <c r="M15" s="43"/>
      <c r="N15" s="43"/>
      <c r="O15" s="43"/>
      <c r="P15" s="43"/>
      <c r="Q15" s="43"/>
      <c r="R15" s="43"/>
      <c r="S15" s="43"/>
      <c r="T15" s="43"/>
      <c r="U15" s="43"/>
      <c r="V15" s="43"/>
      <c r="W15" s="43"/>
      <c r="X15" s="43"/>
      <c r="BB15" s="41" t="s">
        <v>37</v>
      </c>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row>
    <row r="16" spans="2:86" x14ac:dyDescent="0.25">
      <c r="B16" s="43"/>
      <c r="C16" s="43"/>
      <c r="D16" s="43"/>
      <c r="E16" s="43"/>
      <c r="F16" s="43"/>
      <c r="G16" s="43"/>
      <c r="H16" s="43"/>
      <c r="I16" s="43"/>
      <c r="J16" s="43"/>
      <c r="K16" s="43"/>
      <c r="L16" s="43"/>
      <c r="M16" s="43"/>
      <c r="N16" s="43"/>
      <c r="O16" s="43"/>
      <c r="P16" s="43"/>
      <c r="Q16" s="43"/>
      <c r="R16" s="43"/>
      <c r="S16" s="43"/>
      <c r="T16" s="43"/>
      <c r="U16" s="43"/>
      <c r="V16" s="43"/>
      <c r="W16" s="43"/>
      <c r="X16" s="43"/>
      <c r="BB16" s="49"/>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row>
    <row r="17" spans="2:86" x14ac:dyDescent="0.25">
      <c r="B17" s="43"/>
      <c r="C17" s="43"/>
      <c r="D17" s="43"/>
      <c r="E17" s="43"/>
      <c r="F17" s="43"/>
      <c r="G17" s="43"/>
      <c r="H17" s="43"/>
      <c r="I17" s="43"/>
      <c r="J17" s="43"/>
      <c r="K17" s="43"/>
      <c r="L17" s="43"/>
      <c r="M17" s="43"/>
      <c r="N17" s="43"/>
      <c r="O17" s="43"/>
      <c r="P17" s="43"/>
      <c r="Q17" s="43"/>
      <c r="R17" s="43"/>
      <c r="S17" s="43"/>
      <c r="T17" s="43"/>
      <c r="U17" s="43"/>
      <c r="V17" s="43"/>
      <c r="W17" s="43"/>
      <c r="X17" s="43"/>
      <c r="BB17" s="50"/>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row>
    <row r="18" spans="2:86" x14ac:dyDescent="0.25">
      <c r="B18" s="43"/>
      <c r="C18" s="43"/>
      <c r="D18" s="43"/>
      <c r="E18" s="43"/>
      <c r="F18" s="43"/>
      <c r="G18" s="43"/>
      <c r="H18" s="43"/>
      <c r="I18" s="43"/>
      <c r="J18" s="43"/>
      <c r="K18" s="43"/>
      <c r="L18" s="43"/>
      <c r="M18" s="43"/>
      <c r="N18" s="43"/>
      <c r="O18" s="43"/>
      <c r="P18" s="43"/>
      <c r="Q18" s="43"/>
      <c r="R18" s="43"/>
      <c r="S18" s="43"/>
      <c r="T18" s="43"/>
      <c r="U18" s="43"/>
      <c r="V18" s="43"/>
      <c r="W18" s="43"/>
      <c r="X18" s="43"/>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row>
    <row r="19" spans="2:86" x14ac:dyDescent="0.25">
      <c r="B19" s="43"/>
      <c r="C19" s="43"/>
      <c r="D19" s="43"/>
      <c r="E19" s="43"/>
      <c r="F19" s="43"/>
      <c r="G19" s="43"/>
      <c r="H19" s="43"/>
      <c r="I19" s="43"/>
      <c r="J19" s="43"/>
      <c r="K19" s="43"/>
      <c r="L19" s="43"/>
      <c r="M19" s="43"/>
      <c r="N19" s="43"/>
      <c r="O19" s="43"/>
      <c r="P19" s="43"/>
      <c r="Q19" s="43"/>
      <c r="R19" s="43"/>
      <c r="S19" s="43"/>
      <c r="T19" s="43"/>
      <c r="U19" s="43"/>
      <c r="V19" s="43"/>
      <c r="W19" s="43"/>
      <c r="X19" s="43"/>
      <c r="BB19" s="41" t="str">
        <f>IF(C33="Intentional self-harm", "(includes suicide)", "")</f>
        <v/>
      </c>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row>
    <row r="20" spans="2:86" x14ac:dyDescent="0.25">
      <c r="B20" s="43"/>
      <c r="C20" s="43"/>
      <c r="D20" s="43"/>
      <c r="E20" s="43"/>
      <c r="F20" s="43"/>
      <c r="G20" s="43"/>
      <c r="H20" s="43"/>
      <c r="I20" s="43"/>
      <c r="J20" s="43"/>
      <c r="K20" s="43"/>
      <c r="L20" s="43"/>
      <c r="M20" s="43"/>
      <c r="N20" s="43"/>
      <c r="O20" s="43"/>
      <c r="P20" s="43"/>
      <c r="Q20" s="43"/>
      <c r="R20" s="43"/>
      <c r="S20" s="43"/>
      <c r="T20" s="43"/>
      <c r="U20" s="43"/>
      <c r="V20" s="43"/>
      <c r="W20" s="43"/>
      <c r="X20" s="43"/>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row>
    <row r="21" spans="2:86" x14ac:dyDescent="0.25">
      <c r="B21" s="43"/>
      <c r="C21" s="43"/>
      <c r="D21" s="43"/>
      <c r="E21" s="43"/>
      <c r="F21" s="43"/>
      <c r="G21" s="43"/>
      <c r="H21" s="43"/>
      <c r="I21" s="43"/>
      <c r="J21" s="43"/>
      <c r="K21" s="43"/>
      <c r="L21" s="43"/>
      <c r="M21" s="43"/>
      <c r="N21" s="43"/>
      <c r="O21" s="43"/>
      <c r="P21" s="43"/>
      <c r="Q21" s="43"/>
      <c r="R21" s="43"/>
      <c r="S21" s="43"/>
      <c r="T21" s="43"/>
      <c r="U21" s="43"/>
      <c r="V21" s="43"/>
      <c r="W21" s="43"/>
      <c r="X21" s="43"/>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row>
    <row r="22" spans="2:86" x14ac:dyDescent="0.25">
      <c r="B22" s="43"/>
      <c r="C22" s="43"/>
      <c r="D22" s="43"/>
      <c r="E22" s="43"/>
      <c r="F22" s="43"/>
      <c r="G22" s="43"/>
      <c r="H22" s="43"/>
      <c r="I22" s="43"/>
      <c r="J22" s="43"/>
      <c r="K22" s="43"/>
      <c r="L22" s="43"/>
      <c r="M22" s="43"/>
      <c r="N22" s="43"/>
      <c r="O22" s="43"/>
      <c r="P22" s="43"/>
      <c r="Q22" s="43"/>
      <c r="R22" s="43"/>
      <c r="S22" s="43"/>
      <c r="T22" s="43"/>
      <c r="U22" s="43"/>
      <c r="V22" s="43"/>
      <c r="W22" s="43"/>
      <c r="X22" s="43"/>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row>
    <row r="23" spans="2:86" x14ac:dyDescent="0.25">
      <c r="B23" s="43"/>
      <c r="C23" s="43"/>
      <c r="D23" s="43"/>
      <c r="E23" s="43"/>
      <c r="F23" s="43"/>
      <c r="G23" s="43"/>
      <c r="H23" s="43"/>
      <c r="I23" s="43"/>
      <c r="J23" s="43"/>
      <c r="K23" s="43"/>
      <c r="L23" s="43"/>
      <c r="M23" s="43"/>
      <c r="N23" s="43"/>
      <c r="O23" s="43"/>
      <c r="P23" s="43"/>
      <c r="Q23" s="43"/>
      <c r="R23" s="43"/>
      <c r="S23" s="43"/>
      <c r="T23" s="43"/>
      <c r="U23" s="43"/>
      <c r="V23" s="43"/>
      <c r="W23" s="43"/>
      <c r="X23" s="43"/>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row>
    <row r="24" spans="2:86" ht="4.5" customHeight="1" x14ac:dyDescent="0.25">
      <c r="B24" s="43"/>
      <c r="C24" s="43"/>
      <c r="D24" s="43"/>
      <c r="E24" s="43"/>
      <c r="F24" s="43"/>
      <c r="G24" s="43"/>
      <c r="H24" s="43"/>
      <c r="I24" s="43"/>
      <c r="J24" s="43"/>
      <c r="K24" s="43"/>
      <c r="L24" s="43"/>
      <c r="M24" s="43"/>
      <c r="N24" s="43"/>
      <c r="O24" s="43"/>
      <c r="P24" s="43"/>
      <c r="Q24" s="43"/>
      <c r="R24" s="43"/>
      <c r="S24" s="43"/>
      <c r="T24" s="43"/>
      <c r="U24" s="43"/>
      <c r="V24" s="43"/>
      <c r="W24" s="43"/>
      <c r="X24" s="43"/>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row>
    <row r="25" spans="2:86" x14ac:dyDescent="0.25">
      <c r="B25" s="43"/>
      <c r="C25" s="43"/>
      <c r="D25" s="43"/>
      <c r="E25" s="43"/>
      <c r="F25" s="43"/>
      <c r="G25" s="43"/>
      <c r="H25" s="43"/>
      <c r="I25" s="43"/>
      <c r="J25" s="43"/>
      <c r="K25" s="43"/>
      <c r="L25" s="43"/>
      <c r="M25" s="43"/>
      <c r="N25" s="43"/>
      <c r="O25" s="43"/>
      <c r="P25" s="43"/>
      <c r="Q25" s="43"/>
      <c r="R25" s="43"/>
      <c r="S25" s="43"/>
      <c r="T25" s="43"/>
      <c r="U25" s="43"/>
      <c r="V25" s="43"/>
      <c r="W25" s="43"/>
      <c r="X25" s="43"/>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row>
    <row r="26" spans="2:86" x14ac:dyDescent="0.25">
      <c r="B26" s="43"/>
      <c r="C26" s="43"/>
      <c r="D26" s="43"/>
      <c r="E26" s="43"/>
      <c r="F26" s="43"/>
      <c r="G26" s="43"/>
      <c r="H26" s="43"/>
      <c r="I26" s="43"/>
      <c r="J26" s="43"/>
      <c r="K26" s="43"/>
      <c r="L26" s="43"/>
      <c r="M26" s="43"/>
      <c r="N26" s="43"/>
      <c r="O26" s="43"/>
      <c r="P26" s="43"/>
      <c r="Q26" s="43"/>
      <c r="R26" s="43"/>
      <c r="S26" s="43"/>
      <c r="T26" s="43"/>
      <c r="U26" s="43"/>
      <c r="V26" s="43"/>
      <c r="W26" s="43"/>
      <c r="X26" s="43"/>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row>
    <row r="27" spans="2:86" ht="9" customHeight="1" x14ac:dyDescent="0.25">
      <c r="B27" s="43"/>
      <c r="C27" s="43"/>
      <c r="D27" s="43"/>
      <c r="E27" s="43"/>
      <c r="F27" s="43"/>
      <c r="G27" s="43"/>
      <c r="H27" s="43"/>
      <c r="I27" s="43"/>
      <c r="J27" s="43"/>
      <c r="K27" s="43"/>
      <c r="L27" s="43"/>
      <c r="M27" s="43"/>
      <c r="N27" s="43"/>
      <c r="O27" s="43"/>
      <c r="P27" s="43"/>
      <c r="Q27" s="43"/>
      <c r="R27" s="43"/>
      <c r="S27" s="43"/>
      <c r="T27" s="43"/>
      <c r="U27" s="43"/>
      <c r="V27" s="43"/>
      <c r="W27" s="43"/>
      <c r="X27" s="43"/>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row>
    <row r="28" spans="2:86" ht="3.75" customHeight="1" x14ac:dyDescent="0.25">
      <c r="B28" s="43"/>
      <c r="C28" s="43"/>
      <c r="D28" s="43"/>
      <c r="E28" s="43"/>
      <c r="F28" s="43"/>
      <c r="G28" s="43"/>
      <c r="H28" s="43"/>
      <c r="I28" s="43"/>
      <c r="J28" s="43"/>
      <c r="K28" s="43"/>
      <c r="L28" s="43"/>
      <c r="M28" s="43"/>
      <c r="N28" s="43"/>
      <c r="O28" s="43"/>
      <c r="P28" s="43"/>
      <c r="Q28" s="43"/>
      <c r="R28" s="43"/>
      <c r="S28" s="43"/>
      <c r="T28" s="43"/>
      <c r="U28" s="43"/>
      <c r="V28" s="43"/>
      <c r="W28" s="43"/>
      <c r="X28" s="43"/>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row>
    <row r="29" spans="2:86" x14ac:dyDescent="0.25">
      <c r="B29" s="51"/>
      <c r="C29" s="51"/>
      <c r="D29" s="51"/>
      <c r="E29" s="51"/>
      <c r="F29" s="51"/>
      <c r="G29" s="51"/>
      <c r="H29" s="51"/>
      <c r="I29" s="43"/>
      <c r="J29" s="43"/>
      <c r="K29" s="43"/>
      <c r="L29" s="43"/>
      <c r="M29" s="43"/>
      <c r="N29" s="43"/>
      <c r="O29" s="43"/>
      <c r="P29" s="43"/>
      <c r="Q29" s="43"/>
      <c r="R29" s="43"/>
      <c r="S29" s="43"/>
      <c r="T29" s="43"/>
      <c r="U29" s="43"/>
      <c r="V29" s="43"/>
      <c r="W29" s="43"/>
      <c r="X29" s="43"/>
      <c r="BB29" s="41" t="str">
        <f>VLOOKUP(BB4, RefCauseofDeath, 3, FALSE)</f>
        <v>Suicide mortality, all age groups</v>
      </c>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row>
    <row r="30" spans="2:86" ht="11.25" customHeight="1" x14ac:dyDescent="0.25">
      <c r="B30" s="51"/>
      <c r="C30" s="51"/>
      <c r="D30" s="51"/>
      <c r="E30" s="51"/>
      <c r="F30" s="51"/>
      <c r="G30" s="51"/>
      <c r="H30" s="51"/>
      <c r="I30" s="43"/>
      <c r="J30" s="43"/>
      <c r="K30" s="43"/>
      <c r="L30" s="43"/>
      <c r="M30" s="43"/>
      <c r="N30" s="43"/>
      <c r="O30" s="43"/>
      <c r="P30" s="43"/>
      <c r="Q30" s="43"/>
      <c r="R30" s="43"/>
      <c r="S30" s="43"/>
      <c r="T30" s="43"/>
      <c r="U30" s="43"/>
      <c r="V30" s="43"/>
      <c r="W30" s="43"/>
      <c r="X30" s="43"/>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row>
    <row r="31" spans="2:86" s="52" customFormat="1" x14ac:dyDescent="0.25">
      <c r="B31" s="51"/>
      <c r="C31" s="51"/>
      <c r="D31" s="51"/>
      <c r="E31" s="51"/>
      <c r="F31" s="51"/>
      <c r="G31" s="51"/>
      <c r="H31" s="51"/>
      <c r="I31" s="44"/>
      <c r="J31" s="44"/>
      <c r="K31" s="44"/>
      <c r="L31" s="44"/>
      <c r="M31" s="44"/>
      <c r="N31" s="44"/>
      <c r="O31" s="44"/>
      <c r="P31" s="44"/>
      <c r="Q31" s="44"/>
      <c r="R31" s="44"/>
      <c r="S31" s="44"/>
      <c r="T31" s="44"/>
      <c r="U31" s="44"/>
      <c r="V31" s="44"/>
      <c r="W31" s="44"/>
      <c r="X31" s="44"/>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48"/>
      <c r="BA31" s="48"/>
      <c r="BB31" s="48" t="s">
        <v>86</v>
      </c>
      <c r="BC31" s="48"/>
      <c r="BD31" s="48"/>
      <c r="BE31" s="48"/>
      <c r="BF31" s="48"/>
      <c r="BG31" s="48"/>
      <c r="BH31" s="48"/>
      <c r="BI31" s="48"/>
      <c r="BJ31" s="48"/>
      <c r="BK31" s="48"/>
      <c r="BL31" s="48"/>
      <c r="BM31" s="48"/>
      <c r="BN31" s="48"/>
      <c r="BO31" s="48" t="s">
        <v>39</v>
      </c>
      <c r="BP31" s="48"/>
      <c r="BQ31" s="48"/>
      <c r="BR31" s="48"/>
      <c r="BS31" s="48"/>
      <c r="BT31" s="48"/>
      <c r="BU31" s="48"/>
      <c r="BV31" s="48"/>
      <c r="BW31" s="48"/>
      <c r="BX31" s="48"/>
      <c r="BY31" s="48"/>
      <c r="BZ31" s="48"/>
      <c r="CA31" s="48"/>
      <c r="CB31" s="48"/>
      <c r="CC31" s="48"/>
      <c r="CD31" s="48"/>
      <c r="CE31" s="48"/>
      <c r="CF31" s="48"/>
      <c r="CG31" s="48"/>
      <c r="CH31" s="48"/>
    </row>
    <row r="32" spans="2:86" ht="7.5" customHeight="1" x14ac:dyDescent="0.25">
      <c r="B32" s="51"/>
      <c r="C32" s="51"/>
      <c r="D32" s="51"/>
      <c r="E32" s="51"/>
      <c r="F32" s="51"/>
      <c r="G32" s="51"/>
      <c r="H32" s="51"/>
      <c r="I32" s="43"/>
      <c r="J32" s="43"/>
      <c r="K32" s="43"/>
      <c r="L32" s="43"/>
      <c r="M32" s="43"/>
      <c r="N32" s="43"/>
      <c r="O32" s="43"/>
      <c r="P32" s="43"/>
      <c r="Q32" s="43"/>
      <c r="R32" s="43"/>
      <c r="S32" s="43"/>
      <c r="T32" s="43"/>
      <c r="U32" s="43"/>
      <c r="V32" s="43"/>
      <c r="W32" s="43"/>
      <c r="X32" s="43"/>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row>
    <row r="33" spans="2:86" s="55" customFormat="1" ht="26.25" customHeight="1" x14ac:dyDescent="0.3">
      <c r="B33" s="51"/>
      <c r="C33" s="45" t="str">
        <f>VLOOKUP(BB4, RefCauseofDeath, 3, FALSE)</f>
        <v>Suicide mortality, all age groups</v>
      </c>
      <c r="D33" s="43"/>
      <c r="E33" s="43"/>
      <c r="F33" s="43"/>
      <c r="G33" s="43"/>
      <c r="H33" s="43"/>
      <c r="I33" s="51"/>
      <c r="J33" s="51"/>
      <c r="K33" s="51"/>
      <c r="L33" s="51"/>
      <c r="M33" s="51"/>
      <c r="N33" s="54"/>
      <c r="O33" s="45" t="str">
        <f>VLOOKUP(BB4, RefCauseofDeath,3,FALSE)</f>
        <v>Suicide mortality, all age groups</v>
      </c>
      <c r="P33" s="43"/>
      <c r="Q33" s="43"/>
      <c r="R33" s="43"/>
      <c r="S33" s="43"/>
      <c r="T33" s="43"/>
      <c r="U33" s="51"/>
      <c r="V33" s="51"/>
      <c r="W33" s="51"/>
      <c r="X33" s="51"/>
      <c r="Z33" s="56"/>
      <c r="AA33" s="56"/>
      <c r="AB33" s="56"/>
      <c r="AC33" s="56"/>
      <c r="AD33" s="56"/>
      <c r="AE33" s="56"/>
      <c r="AF33" s="56"/>
      <c r="AG33" s="56"/>
      <c r="AH33" s="56"/>
      <c r="AI33" s="56"/>
      <c r="AJ33" s="56"/>
      <c r="AK33" s="56"/>
      <c r="AL33" s="56"/>
      <c r="AM33" s="56"/>
      <c r="AN33" s="56"/>
      <c r="AO33" s="56"/>
      <c r="AP33" s="56"/>
      <c r="AQ33" s="56"/>
      <c r="AR33" s="56"/>
      <c r="AS33" s="57"/>
      <c r="AT33" s="58"/>
      <c r="AU33" s="58"/>
      <c r="AV33" s="58"/>
      <c r="AW33" s="58"/>
      <c r="AX33" s="58"/>
      <c r="AY33" s="59"/>
      <c r="AZ33" s="60"/>
      <c r="BA33" s="61"/>
      <c r="BB33" s="61"/>
      <c r="BC33" s="61" t="s">
        <v>8</v>
      </c>
      <c r="BD33" s="61" t="s">
        <v>11</v>
      </c>
      <c r="BE33" s="61" t="s">
        <v>12</v>
      </c>
      <c r="BF33" s="61" t="s">
        <v>13</v>
      </c>
      <c r="BG33" s="61"/>
      <c r="BH33" s="61" t="s">
        <v>11</v>
      </c>
      <c r="BI33" s="61" t="s">
        <v>11</v>
      </c>
      <c r="BJ33" s="61"/>
      <c r="BK33" s="61" t="s">
        <v>12</v>
      </c>
      <c r="BL33" s="61" t="s">
        <v>12</v>
      </c>
      <c r="BM33" s="61"/>
      <c r="BN33" s="61"/>
      <c r="BO33" s="61"/>
      <c r="BP33" s="61" t="s">
        <v>8</v>
      </c>
      <c r="BQ33" s="61" t="s">
        <v>40</v>
      </c>
      <c r="BR33" s="61"/>
      <c r="BS33" s="61" t="s">
        <v>13</v>
      </c>
      <c r="BT33" s="61"/>
      <c r="BU33" s="61"/>
      <c r="BV33" s="61"/>
      <c r="BW33" s="61"/>
      <c r="BX33" s="41" t="s">
        <v>41</v>
      </c>
      <c r="BY33" s="61"/>
      <c r="BZ33" s="61"/>
      <c r="CA33" s="61"/>
      <c r="CB33" s="61"/>
      <c r="CC33" s="61"/>
      <c r="CD33" s="61"/>
      <c r="CE33" s="61"/>
      <c r="CF33" s="61"/>
      <c r="CG33" s="61"/>
      <c r="CH33" s="61"/>
    </row>
    <row r="34" spans="2:86" ht="12" customHeight="1" x14ac:dyDescent="0.25">
      <c r="B34" s="43"/>
      <c r="C34" s="43"/>
      <c r="D34" s="43"/>
      <c r="E34" s="43"/>
      <c r="F34" s="43"/>
      <c r="G34" s="43"/>
      <c r="H34" s="43"/>
      <c r="I34" s="43"/>
      <c r="J34" s="43"/>
      <c r="K34" s="43"/>
      <c r="L34" s="43"/>
      <c r="M34" s="43"/>
      <c r="N34" s="62"/>
      <c r="O34" s="43" t="str">
        <f>BB19</f>
        <v/>
      </c>
      <c r="P34" s="43"/>
      <c r="Q34" s="43"/>
      <c r="R34" s="43"/>
      <c r="S34" s="43"/>
      <c r="T34" s="43"/>
      <c r="U34" s="43"/>
      <c r="V34" s="43"/>
      <c r="W34" s="43"/>
      <c r="X34" s="43"/>
      <c r="AS34" s="58"/>
      <c r="AT34" s="58"/>
      <c r="AU34" s="58"/>
      <c r="AV34" s="58"/>
      <c r="AW34" s="58"/>
      <c r="AX34" s="58"/>
      <c r="AY34" s="58"/>
      <c r="AZ34" s="63"/>
      <c r="BH34" s="41" t="s">
        <v>28</v>
      </c>
      <c r="BI34" s="41" t="s">
        <v>27</v>
      </c>
      <c r="BK34" s="41" t="s">
        <v>28</v>
      </c>
      <c r="BL34" s="41" t="s">
        <v>27</v>
      </c>
      <c r="BM34" s="41"/>
      <c r="BN34" s="41"/>
      <c r="BO34" s="41"/>
      <c r="BP34" s="41"/>
      <c r="BQ34" s="41"/>
      <c r="BR34" s="41"/>
      <c r="BS34" s="41"/>
      <c r="BT34" s="41"/>
      <c r="BU34" s="41" t="s">
        <v>28</v>
      </c>
      <c r="BV34" s="41" t="s">
        <v>27</v>
      </c>
      <c r="BW34" s="41"/>
      <c r="BX34" s="41"/>
      <c r="BY34" s="41"/>
      <c r="BZ34" s="41"/>
      <c r="CA34" s="41"/>
      <c r="CB34" s="41"/>
      <c r="CC34" s="41"/>
      <c r="CD34" s="41"/>
      <c r="CE34" s="41"/>
      <c r="CF34" s="41"/>
      <c r="CG34" s="41"/>
      <c r="CH34" s="41"/>
    </row>
    <row r="35" spans="2:86" s="55" customFormat="1" x14ac:dyDescent="0.25">
      <c r="B35" s="51"/>
      <c r="C35" s="64" t="s">
        <v>127</v>
      </c>
      <c r="D35" s="64"/>
      <c r="E35" s="64"/>
      <c r="F35" s="64"/>
      <c r="G35" s="64"/>
      <c r="H35" s="64"/>
      <c r="I35" s="51"/>
      <c r="J35" s="51"/>
      <c r="K35" s="51"/>
      <c r="L35" s="51"/>
      <c r="M35" s="51"/>
      <c r="N35" s="51"/>
      <c r="O35" s="64" t="s">
        <v>128</v>
      </c>
      <c r="P35" s="51"/>
      <c r="Q35" s="51"/>
      <c r="R35" s="51"/>
      <c r="S35" s="51"/>
      <c r="T35" s="51"/>
      <c r="U35" s="51"/>
      <c r="V35" s="51"/>
      <c r="W35" s="51"/>
      <c r="X35" s="51"/>
      <c r="Z35" s="56"/>
      <c r="AA35" s="56"/>
      <c r="AB35" s="56"/>
      <c r="AC35" s="56"/>
      <c r="AD35" s="56"/>
      <c r="AE35" s="56"/>
      <c r="AF35" s="56"/>
      <c r="AG35" s="56"/>
      <c r="AH35" s="56"/>
      <c r="AI35" s="56"/>
      <c r="AJ35" s="56"/>
      <c r="AK35" s="56"/>
      <c r="AL35" s="56"/>
      <c r="AM35" s="56"/>
      <c r="AN35" s="56"/>
      <c r="AO35" s="56"/>
      <c r="AP35" s="56"/>
      <c r="AQ35" s="56"/>
      <c r="AR35" s="56"/>
      <c r="AS35" s="65"/>
      <c r="AT35" s="65"/>
      <c r="AU35" s="65"/>
      <c r="AV35" s="65"/>
      <c r="AW35" s="65"/>
      <c r="AX35" s="65"/>
      <c r="AY35" s="59"/>
      <c r="AZ35" s="60"/>
      <c r="BA35" s="41" t="s">
        <v>5</v>
      </c>
      <c r="BB35" s="61" t="s">
        <v>87</v>
      </c>
      <c r="BC35" s="61">
        <v>1996</v>
      </c>
      <c r="BD35" s="61">
        <f t="shared" ref="BD35:BD51" si="0">IFERROR(VALUE(FIXED(VLOOKUP($BC35&amp;$BB$29&amp;$BB$12&amp;"Maori",ethnicdata,7,FALSE),1)),NA())</f>
        <v>19</v>
      </c>
      <c r="BE35" s="61">
        <f t="shared" ref="BE35:BE51" si="1">IFERROR(VALUE(FIXED(VLOOKUP($BC35&amp;$BB$29&amp;$BB$12&amp;"nonMaori",ethnicdata,7,FALSE),1)),NA())</f>
        <v>12.1</v>
      </c>
      <c r="BF35" s="61">
        <f>MAX(BD35:BE87)</f>
        <v>29.7</v>
      </c>
      <c r="BG35" s="61"/>
      <c r="BH35" s="66">
        <f>D39-E39</f>
        <v>2</v>
      </c>
      <c r="BI35" s="66">
        <f>F39-D39</f>
        <v>2.1999999999999993</v>
      </c>
      <c r="BJ35" s="61"/>
      <c r="BK35" s="66">
        <f>G39-H39</f>
        <v>0.59999999999999964</v>
      </c>
      <c r="BL35" s="66">
        <f>I39-G39</f>
        <v>0.70000000000000107</v>
      </c>
      <c r="BM35" s="61"/>
      <c r="BN35" s="41" t="s">
        <v>5</v>
      </c>
      <c r="BO35" s="61" t="s">
        <v>87</v>
      </c>
      <c r="BP35" s="61">
        <v>1996</v>
      </c>
      <c r="BQ35" s="61">
        <f t="shared" ref="BQ35:BQ51" si="2">IFERROR(VALUE(FIXED(VLOOKUP($BC35&amp;$BB$29&amp;$BB$12&amp;"Maori",ethnicdata,10,FALSE),2)),NA())</f>
        <v>1.57</v>
      </c>
      <c r="BR35" s="61"/>
      <c r="BS35" s="61">
        <f>MAX(BQ35:BQ87)</f>
        <v>2.41</v>
      </c>
      <c r="BT35" s="61"/>
      <c r="BU35" s="66">
        <f>P39-Q39</f>
        <v>0.19000000000000017</v>
      </c>
      <c r="BV35" s="66">
        <f>R39-P39</f>
        <v>0.20999999999999996</v>
      </c>
      <c r="BW35" s="61"/>
      <c r="BX35" s="61">
        <v>1</v>
      </c>
      <c r="BY35" s="61"/>
      <c r="BZ35" s="61"/>
      <c r="CA35" s="61"/>
      <c r="CB35" s="61"/>
      <c r="CC35" s="61"/>
      <c r="CD35" s="61"/>
      <c r="CE35" s="61"/>
      <c r="CF35" s="61"/>
      <c r="CG35" s="61"/>
      <c r="CH35" s="61"/>
    </row>
    <row r="36" spans="2:86" x14ac:dyDescent="0.25">
      <c r="B36" s="43"/>
      <c r="C36" s="43"/>
      <c r="D36" s="43"/>
      <c r="E36" s="43"/>
      <c r="F36" s="43"/>
      <c r="G36" s="43"/>
      <c r="H36" s="43"/>
      <c r="I36" s="43"/>
      <c r="J36" s="43"/>
      <c r="K36" s="43"/>
      <c r="L36" s="43"/>
      <c r="M36" s="43"/>
      <c r="N36" s="43"/>
      <c r="O36" s="43"/>
      <c r="P36" s="43"/>
      <c r="Q36" s="43"/>
      <c r="R36" s="43"/>
      <c r="S36" s="43"/>
      <c r="T36" s="43"/>
      <c r="U36" s="43"/>
      <c r="V36" s="43"/>
      <c r="W36" s="43"/>
      <c r="X36" s="43"/>
      <c r="AS36" s="58"/>
      <c r="AT36" s="58"/>
      <c r="AU36" s="58"/>
      <c r="AV36" s="58"/>
      <c r="AW36" s="58"/>
      <c r="AX36" s="58"/>
      <c r="AY36" s="58"/>
      <c r="AZ36" s="63"/>
      <c r="BB36" s="67" t="s">
        <v>88</v>
      </c>
      <c r="BC36" s="41">
        <v>1997</v>
      </c>
      <c r="BD36" s="61">
        <f t="shared" si="0"/>
        <v>17.600000000000001</v>
      </c>
      <c r="BE36" s="61">
        <f t="shared" si="1"/>
        <v>12</v>
      </c>
      <c r="BF36" s="61">
        <f>MIN(BD35:BE87)</f>
        <v>4.2</v>
      </c>
      <c r="BH36" s="66">
        <f t="shared" ref="BH36:BH51" si="3">D40-E40</f>
        <v>2.0000000000000018</v>
      </c>
      <c r="BI36" s="66">
        <f t="shared" ref="BI36:BI51" si="4">F40-D40</f>
        <v>2.0999999999999979</v>
      </c>
      <c r="BK36" s="66">
        <f t="shared" ref="BK36:BK51" si="5">G40-H40</f>
        <v>0.69999999999999929</v>
      </c>
      <c r="BL36" s="66">
        <f t="shared" ref="BL36:BL51" si="6">I40-G40</f>
        <v>0.59999999999999964</v>
      </c>
      <c r="BM36" s="41"/>
      <c r="BN36" s="41"/>
      <c r="BO36" s="67" t="s">
        <v>88</v>
      </c>
      <c r="BP36" s="67">
        <v>1997</v>
      </c>
      <c r="BQ36" s="61">
        <f t="shared" si="2"/>
        <v>1.47</v>
      </c>
      <c r="BR36" s="61"/>
      <c r="BS36" s="61">
        <f>MIN(BQ35:BQ87)</f>
        <v>1.24</v>
      </c>
      <c r="BT36" s="41"/>
      <c r="BU36" s="66">
        <f t="shared" ref="BU36:BU51" si="7">P40-Q40</f>
        <v>0.16999999999999993</v>
      </c>
      <c r="BV36" s="66">
        <f t="shared" ref="BV36:BV51" si="8">R40-P40</f>
        <v>0.19999999999999996</v>
      </c>
      <c r="BW36" s="41"/>
      <c r="BX36" s="41">
        <v>1</v>
      </c>
      <c r="BY36" s="41"/>
      <c r="BZ36" s="41"/>
      <c r="CA36" s="41"/>
      <c r="CB36" s="41"/>
      <c r="CC36" s="41"/>
      <c r="CD36" s="41"/>
      <c r="CE36" s="41"/>
      <c r="CF36" s="41"/>
      <c r="CG36" s="41"/>
      <c r="CH36" s="41"/>
    </row>
    <row r="37" spans="2:86" s="72" customFormat="1" x14ac:dyDescent="0.25">
      <c r="B37" s="68"/>
      <c r="C37" s="69" t="s">
        <v>8</v>
      </c>
      <c r="D37" s="109" t="s">
        <v>11</v>
      </c>
      <c r="E37" s="109"/>
      <c r="F37" s="109"/>
      <c r="G37" s="109" t="s">
        <v>12</v>
      </c>
      <c r="H37" s="109"/>
      <c r="I37" s="109"/>
      <c r="J37" s="68"/>
      <c r="K37" s="68"/>
      <c r="L37" s="68"/>
      <c r="M37" s="68"/>
      <c r="N37" s="68"/>
      <c r="O37" s="70" t="s">
        <v>8</v>
      </c>
      <c r="P37" s="110" t="s">
        <v>29</v>
      </c>
      <c r="Q37" s="110"/>
      <c r="R37" s="110"/>
      <c r="S37" s="71"/>
      <c r="T37" s="68"/>
      <c r="U37" s="68"/>
      <c r="V37" s="68"/>
      <c r="W37" s="68"/>
      <c r="X37" s="68"/>
      <c r="Z37" s="73"/>
      <c r="AA37" s="73"/>
      <c r="AB37" s="73"/>
      <c r="AC37" s="73"/>
      <c r="AD37" s="73"/>
      <c r="AE37" s="73"/>
      <c r="AF37" s="73"/>
      <c r="AG37" s="73"/>
      <c r="AH37" s="73"/>
      <c r="AI37" s="73"/>
      <c r="AJ37" s="73"/>
      <c r="AK37" s="73"/>
      <c r="AL37" s="73"/>
      <c r="AM37" s="73"/>
      <c r="AN37" s="73"/>
      <c r="AO37" s="73"/>
      <c r="AP37" s="73"/>
      <c r="AQ37" s="73"/>
      <c r="AR37" s="73"/>
      <c r="AS37" s="74"/>
      <c r="AT37" s="108"/>
      <c r="AU37" s="108"/>
      <c r="AV37" s="108"/>
      <c r="AW37" s="108"/>
      <c r="AX37" s="108"/>
      <c r="AY37" s="108"/>
      <c r="AZ37" s="75"/>
      <c r="BA37" s="76"/>
      <c r="BB37" s="76" t="s">
        <v>89</v>
      </c>
      <c r="BC37" s="76">
        <v>1998</v>
      </c>
      <c r="BD37" s="61">
        <f t="shared" si="0"/>
        <v>15.9</v>
      </c>
      <c r="BE37" s="61">
        <f t="shared" si="1"/>
        <v>11.1</v>
      </c>
      <c r="BF37" s="61"/>
      <c r="BG37" s="76"/>
      <c r="BH37" s="66">
        <f t="shared" si="3"/>
        <v>1.9000000000000004</v>
      </c>
      <c r="BI37" s="66">
        <f t="shared" si="4"/>
        <v>1.9999999999999982</v>
      </c>
      <c r="BJ37" s="76"/>
      <c r="BK37" s="66">
        <f t="shared" si="5"/>
        <v>0.59999999999999964</v>
      </c>
      <c r="BL37" s="66">
        <f t="shared" si="6"/>
        <v>0.59999999999999964</v>
      </c>
      <c r="BM37" s="76"/>
      <c r="BN37" s="76"/>
      <c r="BO37" s="76" t="s">
        <v>89</v>
      </c>
      <c r="BP37" s="76">
        <v>1998</v>
      </c>
      <c r="BQ37" s="61">
        <f t="shared" si="2"/>
        <v>1.43</v>
      </c>
      <c r="BR37" s="61"/>
      <c r="BS37" s="61"/>
      <c r="BT37" s="76"/>
      <c r="BU37" s="66">
        <f t="shared" si="7"/>
        <v>0.17999999999999994</v>
      </c>
      <c r="BV37" s="66">
        <f t="shared" si="8"/>
        <v>0.19999999999999996</v>
      </c>
      <c r="BW37" s="76"/>
      <c r="BX37" s="76">
        <v>1</v>
      </c>
      <c r="BY37" s="76"/>
      <c r="BZ37" s="76"/>
      <c r="CA37" s="76"/>
      <c r="CB37" s="76"/>
      <c r="CC37" s="76"/>
      <c r="CD37" s="76"/>
      <c r="CE37" s="76"/>
      <c r="CF37" s="76"/>
      <c r="CG37" s="76"/>
      <c r="CH37" s="76"/>
    </row>
    <row r="38" spans="2:86" x14ac:dyDescent="0.25">
      <c r="B38" s="43"/>
      <c r="C38" s="62"/>
      <c r="D38" s="77" t="s">
        <v>19</v>
      </c>
      <c r="E38" s="78" t="s">
        <v>20</v>
      </c>
      <c r="F38" s="78" t="s">
        <v>21</v>
      </c>
      <c r="G38" s="77" t="s">
        <v>19</v>
      </c>
      <c r="H38" s="78" t="s">
        <v>20</v>
      </c>
      <c r="I38" s="78" t="s">
        <v>21</v>
      </c>
      <c r="J38" s="43"/>
      <c r="K38" s="43"/>
      <c r="L38" s="43"/>
      <c r="M38" s="43"/>
      <c r="N38" s="43"/>
      <c r="O38" s="43"/>
      <c r="P38" s="77" t="s">
        <v>38</v>
      </c>
      <c r="Q38" s="78" t="s">
        <v>20</v>
      </c>
      <c r="R38" s="78" t="s">
        <v>21</v>
      </c>
      <c r="S38" s="43"/>
      <c r="T38" s="43"/>
      <c r="U38" s="43"/>
      <c r="V38" s="43"/>
      <c r="W38" s="43"/>
      <c r="X38" s="43"/>
      <c r="AS38" s="58"/>
      <c r="AT38" s="79"/>
      <c r="AU38" s="80"/>
      <c r="AV38" s="80"/>
      <c r="AW38" s="80"/>
      <c r="AX38" s="80"/>
      <c r="AY38" s="80"/>
      <c r="AZ38" s="63"/>
      <c r="BB38" s="67" t="s">
        <v>90</v>
      </c>
      <c r="BC38" s="41">
        <v>1999</v>
      </c>
      <c r="BD38" s="61">
        <f t="shared" si="0"/>
        <v>13.7</v>
      </c>
      <c r="BE38" s="61">
        <f t="shared" si="1"/>
        <v>10.7</v>
      </c>
      <c r="BF38" s="61"/>
      <c r="BH38" s="66">
        <f t="shared" si="3"/>
        <v>1.6999999999999993</v>
      </c>
      <c r="BI38" s="66">
        <f t="shared" si="4"/>
        <v>1.8000000000000007</v>
      </c>
      <c r="BK38" s="66">
        <f t="shared" si="5"/>
        <v>0.59999999999999964</v>
      </c>
      <c r="BL38" s="66">
        <f t="shared" si="6"/>
        <v>0.60000000000000142</v>
      </c>
      <c r="BM38" s="41"/>
      <c r="BN38" s="41"/>
      <c r="BO38" s="67" t="s">
        <v>90</v>
      </c>
      <c r="BP38" s="67">
        <v>1999</v>
      </c>
      <c r="BQ38" s="61">
        <f t="shared" si="2"/>
        <v>1.28</v>
      </c>
      <c r="BR38" s="61"/>
      <c r="BS38" s="61"/>
      <c r="BT38" s="41"/>
      <c r="BU38" s="66">
        <f t="shared" si="7"/>
        <v>0.15999999999999992</v>
      </c>
      <c r="BV38" s="66">
        <f t="shared" si="8"/>
        <v>0.19999999999999996</v>
      </c>
      <c r="BW38" s="41"/>
      <c r="BX38" s="41">
        <v>1</v>
      </c>
      <c r="BY38" s="41"/>
      <c r="BZ38" s="41"/>
      <c r="CA38" s="41"/>
      <c r="CB38" s="41"/>
      <c r="CC38" s="41"/>
      <c r="CD38" s="41"/>
      <c r="CE38" s="41"/>
      <c r="CF38" s="41"/>
      <c r="CG38" s="41"/>
      <c r="CH38" s="41"/>
    </row>
    <row r="39" spans="2:86" x14ac:dyDescent="0.25">
      <c r="B39" s="43"/>
      <c r="C39" s="43" t="s">
        <v>87</v>
      </c>
      <c r="D39" s="81">
        <f t="shared" ref="D39:D55" si="9">IFERROR(VALUE(FIXED(VLOOKUP($BC35&amp;$C$33&amp;$BB$12&amp;"Maori",ethnicdata,7,FALSE),1)),"N/A")</f>
        <v>19</v>
      </c>
      <c r="E39" s="82">
        <f t="shared" ref="E39:E55" si="10">IFERROR(VALUE(FIXED(VLOOKUP($BC35&amp;$C$33&amp;$BB$12&amp;"Maori",ethnicdata,6,FALSE),1)),"N/A")</f>
        <v>17</v>
      </c>
      <c r="F39" s="82">
        <f t="shared" ref="F39:F55" si="11">IFERROR(VALUE(FIXED(VLOOKUP($BC35&amp;$C$33&amp;$BB$12&amp;"Maori",ethnicdata,8,FALSE),1)),"N/A")</f>
        <v>21.2</v>
      </c>
      <c r="G39" s="81">
        <f t="shared" ref="G39:G55" si="12">IFERROR(VALUE(FIXED(VLOOKUP($BC35&amp;$C$33&amp;$BB$12&amp;"nonMaori",ethnicdata,7,FALSE),1)),"N/A")</f>
        <v>12.1</v>
      </c>
      <c r="H39" s="82">
        <f t="shared" ref="H39:H55" si="13">IFERROR(VALUE(FIXED(VLOOKUP($BC35&amp;$C$33&amp;$BB$12&amp;"nonMaori",ethnicdata,6,FALSE),1)),"N/A")</f>
        <v>11.5</v>
      </c>
      <c r="I39" s="82">
        <f t="shared" ref="I39:I55" si="14">IFERROR(VALUE(FIXED(VLOOKUP($BC35&amp;$C$33&amp;$BB$12&amp;"nonMaori",ethnicdata,8,FALSE),1)),"N/A")</f>
        <v>12.8</v>
      </c>
      <c r="J39" s="43"/>
      <c r="K39" s="43"/>
      <c r="L39" s="43"/>
      <c r="M39" s="43"/>
      <c r="N39" s="43"/>
      <c r="O39" s="43" t="s">
        <v>87</v>
      </c>
      <c r="P39" s="83">
        <f t="shared" ref="P39:P55" si="15">IFERROR(VALUE(FIXED(VLOOKUP($BC35&amp;$O$33&amp;$BB$12&amp;"Maori",ethnicdata,10,FALSE),2)),"N/A")</f>
        <v>1.57</v>
      </c>
      <c r="Q39" s="84">
        <f t="shared" ref="Q39:Q55" si="16">IFERROR(VALUE(FIXED(VLOOKUP($BC35&amp;$O$33&amp;$BB$12&amp;"Maori",ethnicdata,9,FALSE),2)),"N/A")</f>
        <v>1.38</v>
      </c>
      <c r="R39" s="84">
        <f t="shared" ref="R39:R55" si="17">IFERROR(VALUE(FIXED(VLOOKUP($BC35&amp;$O$33&amp;$BB$12&amp;"Maori",ethnicdata,11,FALSE),2)),"N/A")</f>
        <v>1.78</v>
      </c>
      <c r="S39" s="85"/>
      <c r="T39" s="43"/>
      <c r="U39" s="43"/>
      <c r="V39" s="43"/>
      <c r="W39" s="43"/>
      <c r="X39" s="43"/>
      <c r="AS39" s="58"/>
      <c r="AT39" s="86"/>
      <c r="AU39" s="87"/>
      <c r="AV39" s="87"/>
      <c r="AW39" s="86"/>
      <c r="AX39" s="87"/>
      <c r="AY39" s="87"/>
      <c r="AZ39" s="63"/>
      <c r="BB39" s="67" t="s">
        <v>91</v>
      </c>
      <c r="BC39" s="61">
        <v>2000</v>
      </c>
      <c r="BD39" s="61">
        <f t="shared" si="0"/>
        <v>13.6</v>
      </c>
      <c r="BE39" s="61">
        <f t="shared" si="1"/>
        <v>10.199999999999999</v>
      </c>
      <c r="BF39" s="61"/>
      <c r="BH39" s="66">
        <f t="shared" si="3"/>
        <v>1.6999999999999993</v>
      </c>
      <c r="BI39" s="66">
        <f t="shared" si="4"/>
        <v>1.8000000000000007</v>
      </c>
      <c r="BK39" s="66">
        <f t="shared" si="5"/>
        <v>0.59999999999999964</v>
      </c>
      <c r="BL39" s="66">
        <f t="shared" si="6"/>
        <v>0.60000000000000142</v>
      </c>
      <c r="BM39" s="41"/>
      <c r="BN39" s="41"/>
      <c r="BO39" s="67" t="s">
        <v>91</v>
      </c>
      <c r="BP39" s="67">
        <v>2000</v>
      </c>
      <c r="BQ39" s="61">
        <f t="shared" si="2"/>
        <v>1.34</v>
      </c>
      <c r="BR39" s="61"/>
      <c r="BS39" s="61"/>
      <c r="BT39" s="41"/>
      <c r="BU39" s="66">
        <f t="shared" si="7"/>
        <v>0.18000000000000016</v>
      </c>
      <c r="BV39" s="66">
        <f t="shared" si="8"/>
        <v>0.19999999999999996</v>
      </c>
      <c r="BW39" s="41"/>
      <c r="BX39" s="41">
        <v>1</v>
      </c>
      <c r="BY39" s="41"/>
      <c r="BZ39" s="41"/>
      <c r="CA39" s="41"/>
      <c r="CB39" s="41"/>
      <c r="CC39" s="41"/>
      <c r="CD39" s="41"/>
      <c r="CE39" s="41"/>
      <c r="CF39" s="41"/>
      <c r="CG39" s="41"/>
      <c r="CH39" s="41"/>
    </row>
    <row r="40" spans="2:86" x14ac:dyDescent="0.25">
      <c r="B40" s="43"/>
      <c r="C40" s="43" t="s">
        <v>88</v>
      </c>
      <c r="D40" s="81">
        <f t="shared" si="9"/>
        <v>17.600000000000001</v>
      </c>
      <c r="E40" s="82">
        <f t="shared" si="10"/>
        <v>15.6</v>
      </c>
      <c r="F40" s="82">
        <f t="shared" si="11"/>
        <v>19.7</v>
      </c>
      <c r="G40" s="81">
        <f t="shared" si="12"/>
        <v>12</v>
      </c>
      <c r="H40" s="82">
        <f t="shared" si="13"/>
        <v>11.3</v>
      </c>
      <c r="I40" s="82">
        <f t="shared" si="14"/>
        <v>12.6</v>
      </c>
      <c r="J40" s="43"/>
      <c r="K40" s="43"/>
      <c r="L40" s="43"/>
      <c r="M40" s="43"/>
      <c r="N40" s="43"/>
      <c r="O40" s="43" t="s">
        <v>88</v>
      </c>
      <c r="P40" s="83">
        <f t="shared" si="15"/>
        <v>1.47</v>
      </c>
      <c r="Q40" s="84">
        <f t="shared" si="16"/>
        <v>1.3</v>
      </c>
      <c r="R40" s="84">
        <f t="shared" si="17"/>
        <v>1.67</v>
      </c>
      <c r="S40" s="85"/>
      <c r="T40" s="43"/>
      <c r="U40" s="43"/>
      <c r="V40" s="43"/>
      <c r="W40" s="43"/>
      <c r="X40" s="43"/>
      <c r="AS40" s="58"/>
      <c r="AT40" s="86"/>
      <c r="AU40" s="87"/>
      <c r="AV40" s="87"/>
      <c r="AW40" s="86"/>
      <c r="AX40" s="87"/>
      <c r="AY40" s="87"/>
      <c r="AZ40" s="63"/>
      <c r="BB40" s="41" t="s">
        <v>92</v>
      </c>
      <c r="BC40" s="41">
        <v>2001</v>
      </c>
      <c r="BD40" s="61">
        <f t="shared" si="0"/>
        <v>13.8</v>
      </c>
      <c r="BE40" s="61">
        <f t="shared" si="1"/>
        <v>10.199999999999999</v>
      </c>
      <c r="BF40" s="61"/>
      <c r="BH40" s="66">
        <f t="shared" si="3"/>
        <v>1.7000000000000011</v>
      </c>
      <c r="BI40" s="66">
        <f t="shared" si="4"/>
        <v>1.7999999999999989</v>
      </c>
      <c r="BK40" s="66">
        <f t="shared" si="5"/>
        <v>0.59999999999999964</v>
      </c>
      <c r="BL40" s="66">
        <f t="shared" si="6"/>
        <v>0.60000000000000142</v>
      </c>
      <c r="BM40" s="41"/>
      <c r="BN40" s="41"/>
      <c r="BO40" s="41" t="s">
        <v>92</v>
      </c>
      <c r="BP40" s="41">
        <v>2001</v>
      </c>
      <c r="BQ40" s="61">
        <f t="shared" si="2"/>
        <v>1.35</v>
      </c>
      <c r="BR40" s="61"/>
      <c r="BS40" s="61"/>
      <c r="BT40" s="41"/>
      <c r="BU40" s="66">
        <f t="shared" si="7"/>
        <v>0.17000000000000015</v>
      </c>
      <c r="BV40" s="66">
        <f t="shared" si="8"/>
        <v>0.19999999999999996</v>
      </c>
      <c r="BW40" s="41"/>
      <c r="BX40" s="41">
        <v>1</v>
      </c>
      <c r="BY40" s="41"/>
      <c r="BZ40" s="41"/>
      <c r="CA40" s="41"/>
      <c r="CB40" s="41"/>
      <c r="CC40" s="41"/>
      <c r="CD40" s="41"/>
      <c r="CE40" s="41"/>
      <c r="CF40" s="41"/>
      <c r="CG40" s="41"/>
      <c r="CH40" s="41"/>
    </row>
    <row r="41" spans="2:86" x14ac:dyDescent="0.25">
      <c r="B41" s="43"/>
      <c r="C41" s="43" t="s">
        <v>89</v>
      </c>
      <c r="D41" s="81">
        <f t="shared" si="9"/>
        <v>15.9</v>
      </c>
      <c r="E41" s="82">
        <f t="shared" si="10"/>
        <v>14</v>
      </c>
      <c r="F41" s="82">
        <f t="shared" si="11"/>
        <v>17.899999999999999</v>
      </c>
      <c r="G41" s="81">
        <f t="shared" si="12"/>
        <v>11.1</v>
      </c>
      <c r="H41" s="82">
        <f t="shared" si="13"/>
        <v>10.5</v>
      </c>
      <c r="I41" s="82">
        <f t="shared" si="14"/>
        <v>11.7</v>
      </c>
      <c r="J41" s="43"/>
      <c r="K41" s="43"/>
      <c r="L41" s="43"/>
      <c r="M41" s="43"/>
      <c r="N41" s="43"/>
      <c r="O41" s="43" t="s">
        <v>89</v>
      </c>
      <c r="P41" s="83">
        <f t="shared" si="15"/>
        <v>1.43</v>
      </c>
      <c r="Q41" s="84">
        <f t="shared" si="16"/>
        <v>1.25</v>
      </c>
      <c r="R41" s="84">
        <f t="shared" si="17"/>
        <v>1.63</v>
      </c>
      <c r="S41" s="85"/>
      <c r="T41" s="43"/>
      <c r="U41" s="43"/>
      <c r="V41" s="43"/>
      <c r="W41" s="43"/>
      <c r="X41" s="43"/>
      <c r="AS41" s="58"/>
      <c r="AT41" s="86"/>
      <c r="AU41" s="87"/>
      <c r="AV41" s="87"/>
      <c r="AW41" s="86"/>
      <c r="AX41" s="87"/>
      <c r="AY41" s="87"/>
      <c r="AZ41" s="63"/>
      <c r="BB41" s="76" t="s">
        <v>93</v>
      </c>
      <c r="BC41" s="76">
        <v>2002</v>
      </c>
      <c r="BD41" s="61">
        <f t="shared" si="0"/>
        <v>15.2</v>
      </c>
      <c r="BE41" s="61">
        <f t="shared" si="1"/>
        <v>9.6</v>
      </c>
      <c r="BF41" s="61"/>
      <c r="BH41" s="66">
        <f t="shared" si="3"/>
        <v>1.6999999999999993</v>
      </c>
      <c r="BI41" s="66">
        <f t="shared" si="4"/>
        <v>1.9000000000000021</v>
      </c>
      <c r="BK41" s="66">
        <f t="shared" si="5"/>
        <v>0.59999999999999964</v>
      </c>
      <c r="BL41" s="66">
        <f t="shared" si="6"/>
        <v>0.5</v>
      </c>
      <c r="BM41" s="41"/>
      <c r="BN41" s="41"/>
      <c r="BO41" s="76" t="s">
        <v>93</v>
      </c>
      <c r="BP41" s="76">
        <v>2002</v>
      </c>
      <c r="BQ41" s="61">
        <f t="shared" si="2"/>
        <v>1.59</v>
      </c>
      <c r="BR41" s="61"/>
      <c r="BS41" s="61"/>
      <c r="BT41" s="41"/>
      <c r="BU41" s="66">
        <f t="shared" si="7"/>
        <v>0.20000000000000018</v>
      </c>
      <c r="BV41" s="66">
        <f t="shared" si="8"/>
        <v>0.22999999999999998</v>
      </c>
      <c r="BW41" s="41"/>
      <c r="BX41" s="41">
        <v>1</v>
      </c>
      <c r="BY41" s="41"/>
      <c r="BZ41" s="41"/>
      <c r="CA41" s="41"/>
      <c r="CB41" s="41"/>
      <c r="CC41" s="41"/>
      <c r="CD41" s="41"/>
      <c r="CE41" s="41"/>
      <c r="CF41" s="41"/>
      <c r="CG41" s="41"/>
      <c r="CH41" s="41"/>
    </row>
    <row r="42" spans="2:86" x14ac:dyDescent="0.25">
      <c r="B42" s="43"/>
      <c r="C42" s="43" t="s">
        <v>90</v>
      </c>
      <c r="D42" s="81">
        <f t="shared" si="9"/>
        <v>13.7</v>
      </c>
      <c r="E42" s="82">
        <f t="shared" si="10"/>
        <v>12</v>
      </c>
      <c r="F42" s="82">
        <f t="shared" si="11"/>
        <v>15.5</v>
      </c>
      <c r="G42" s="81">
        <f t="shared" si="12"/>
        <v>10.7</v>
      </c>
      <c r="H42" s="82">
        <f t="shared" si="13"/>
        <v>10.1</v>
      </c>
      <c r="I42" s="82">
        <f t="shared" si="14"/>
        <v>11.3</v>
      </c>
      <c r="J42" s="43"/>
      <c r="K42" s="43"/>
      <c r="L42" s="43"/>
      <c r="M42" s="43"/>
      <c r="N42" s="43"/>
      <c r="O42" s="43" t="s">
        <v>90</v>
      </c>
      <c r="P42" s="83">
        <f t="shared" si="15"/>
        <v>1.28</v>
      </c>
      <c r="Q42" s="84">
        <f t="shared" si="16"/>
        <v>1.1200000000000001</v>
      </c>
      <c r="R42" s="84">
        <f t="shared" si="17"/>
        <v>1.48</v>
      </c>
      <c r="S42" s="85"/>
      <c r="T42" s="43"/>
      <c r="U42" s="43"/>
      <c r="V42" s="43"/>
      <c r="W42" s="43"/>
      <c r="X42" s="43"/>
      <c r="AS42" s="58"/>
      <c r="AT42" s="86"/>
      <c r="AU42" s="87"/>
      <c r="AV42" s="87"/>
      <c r="AW42" s="86"/>
      <c r="AX42" s="87"/>
      <c r="AY42" s="87"/>
      <c r="AZ42" s="63"/>
      <c r="BB42" s="41" t="s">
        <v>94</v>
      </c>
      <c r="BC42" s="41">
        <v>2003</v>
      </c>
      <c r="BD42" s="61">
        <f t="shared" si="0"/>
        <v>16.5</v>
      </c>
      <c r="BE42" s="61">
        <f t="shared" si="1"/>
        <v>9.5</v>
      </c>
      <c r="BF42" s="61"/>
      <c r="BH42" s="66">
        <f t="shared" si="3"/>
        <v>1.8000000000000007</v>
      </c>
      <c r="BI42" s="66">
        <f t="shared" si="4"/>
        <v>1.8999999999999986</v>
      </c>
      <c r="BK42" s="66">
        <f t="shared" si="5"/>
        <v>0.59999999999999964</v>
      </c>
      <c r="BL42" s="66">
        <f t="shared" si="6"/>
        <v>0.5</v>
      </c>
      <c r="BM42" s="41"/>
      <c r="BN42" s="41"/>
      <c r="BO42" s="41" t="s">
        <v>94</v>
      </c>
      <c r="BP42" s="41">
        <v>2003</v>
      </c>
      <c r="BQ42" s="61">
        <f t="shared" si="2"/>
        <v>1.74</v>
      </c>
      <c r="BR42" s="61"/>
      <c r="BS42" s="61"/>
      <c r="BT42" s="41"/>
      <c r="BU42" s="66">
        <f t="shared" si="7"/>
        <v>0.20999999999999996</v>
      </c>
      <c r="BV42" s="66">
        <f t="shared" si="8"/>
        <v>0.24</v>
      </c>
      <c r="BW42" s="41"/>
      <c r="BX42" s="41">
        <v>1</v>
      </c>
      <c r="BY42" s="41"/>
      <c r="BZ42" s="41"/>
      <c r="CA42" s="41"/>
      <c r="CB42" s="41"/>
      <c r="CC42" s="41"/>
      <c r="CD42" s="41"/>
      <c r="CE42" s="41"/>
      <c r="CF42" s="41"/>
      <c r="CG42" s="41"/>
      <c r="CH42" s="41"/>
    </row>
    <row r="43" spans="2:86" x14ac:dyDescent="0.25">
      <c r="B43" s="43"/>
      <c r="C43" s="43" t="s">
        <v>91</v>
      </c>
      <c r="D43" s="81">
        <f t="shared" si="9"/>
        <v>13.6</v>
      </c>
      <c r="E43" s="82">
        <f t="shared" si="10"/>
        <v>11.9</v>
      </c>
      <c r="F43" s="82">
        <f t="shared" si="11"/>
        <v>15.4</v>
      </c>
      <c r="G43" s="81">
        <f t="shared" si="12"/>
        <v>10.199999999999999</v>
      </c>
      <c r="H43" s="82">
        <f t="shared" si="13"/>
        <v>9.6</v>
      </c>
      <c r="I43" s="82">
        <f t="shared" si="14"/>
        <v>10.8</v>
      </c>
      <c r="J43" s="43"/>
      <c r="K43" s="43"/>
      <c r="L43" s="43"/>
      <c r="M43" s="43"/>
      <c r="N43" s="43"/>
      <c r="O43" s="43" t="s">
        <v>91</v>
      </c>
      <c r="P43" s="83">
        <f t="shared" si="15"/>
        <v>1.34</v>
      </c>
      <c r="Q43" s="84">
        <f t="shared" si="16"/>
        <v>1.1599999999999999</v>
      </c>
      <c r="R43" s="84">
        <f t="shared" si="17"/>
        <v>1.54</v>
      </c>
      <c r="S43" s="85"/>
      <c r="T43" s="43"/>
      <c r="U43" s="43"/>
      <c r="V43" s="43"/>
      <c r="W43" s="43"/>
      <c r="X43" s="43"/>
      <c r="AS43" s="58"/>
      <c r="AT43" s="86"/>
      <c r="AU43" s="87"/>
      <c r="AV43" s="87"/>
      <c r="AW43" s="86"/>
      <c r="AX43" s="87"/>
      <c r="AY43" s="87"/>
      <c r="AZ43" s="63"/>
      <c r="BB43" s="41" t="s">
        <v>95</v>
      </c>
      <c r="BC43" s="61">
        <v>2004</v>
      </c>
      <c r="BD43" s="61">
        <f t="shared" si="0"/>
        <v>17.5</v>
      </c>
      <c r="BE43" s="61">
        <f t="shared" si="1"/>
        <v>9.4</v>
      </c>
      <c r="BF43" s="61"/>
      <c r="BH43" s="66">
        <f t="shared" si="3"/>
        <v>1.8000000000000007</v>
      </c>
      <c r="BI43" s="66">
        <f t="shared" si="4"/>
        <v>2.1000000000000014</v>
      </c>
      <c r="BK43" s="66">
        <f t="shared" si="5"/>
        <v>0.5</v>
      </c>
      <c r="BL43" s="66">
        <f t="shared" si="6"/>
        <v>0.5</v>
      </c>
      <c r="BM43" s="41"/>
      <c r="BN43" s="41"/>
      <c r="BO43" s="41" t="s">
        <v>95</v>
      </c>
      <c r="BP43" s="41">
        <v>2004</v>
      </c>
      <c r="BQ43" s="61">
        <f t="shared" si="2"/>
        <v>1.87</v>
      </c>
      <c r="BR43" s="61"/>
      <c r="BS43" s="61"/>
      <c r="BT43" s="41"/>
      <c r="BU43" s="66">
        <f t="shared" si="7"/>
        <v>0.2200000000000002</v>
      </c>
      <c r="BV43" s="66">
        <f t="shared" si="8"/>
        <v>0.25</v>
      </c>
      <c r="BW43" s="41"/>
      <c r="BX43" s="41">
        <v>1</v>
      </c>
      <c r="BY43" s="41"/>
      <c r="BZ43" s="41"/>
      <c r="CA43" s="41"/>
      <c r="CB43" s="41"/>
      <c r="CC43" s="41"/>
      <c r="CD43" s="41"/>
      <c r="CE43" s="41"/>
      <c r="CF43" s="41"/>
      <c r="CG43" s="41"/>
      <c r="CH43" s="41"/>
    </row>
    <row r="44" spans="2:86" x14ac:dyDescent="0.25">
      <c r="B44" s="43"/>
      <c r="C44" s="43" t="s">
        <v>92</v>
      </c>
      <c r="D44" s="81">
        <f t="shared" si="9"/>
        <v>13.8</v>
      </c>
      <c r="E44" s="82">
        <f t="shared" si="10"/>
        <v>12.1</v>
      </c>
      <c r="F44" s="82">
        <f t="shared" si="11"/>
        <v>15.6</v>
      </c>
      <c r="G44" s="81">
        <f t="shared" si="12"/>
        <v>10.199999999999999</v>
      </c>
      <c r="H44" s="82">
        <f t="shared" si="13"/>
        <v>9.6</v>
      </c>
      <c r="I44" s="82">
        <f t="shared" si="14"/>
        <v>10.8</v>
      </c>
      <c r="J44" s="43"/>
      <c r="K44" s="43"/>
      <c r="L44" s="43"/>
      <c r="M44" s="43"/>
      <c r="N44" s="43"/>
      <c r="O44" s="43" t="s">
        <v>92</v>
      </c>
      <c r="P44" s="83">
        <f t="shared" si="15"/>
        <v>1.35</v>
      </c>
      <c r="Q44" s="84">
        <f t="shared" si="16"/>
        <v>1.18</v>
      </c>
      <c r="R44" s="84">
        <f t="shared" si="17"/>
        <v>1.55</v>
      </c>
      <c r="S44" s="85"/>
      <c r="T44" s="43"/>
      <c r="U44" s="43"/>
      <c r="V44" s="43"/>
      <c r="W44" s="43"/>
      <c r="X44" s="43"/>
      <c r="AS44" s="58"/>
      <c r="AT44" s="86"/>
      <c r="AU44" s="87"/>
      <c r="AV44" s="87"/>
      <c r="AW44" s="86"/>
      <c r="AX44" s="87"/>
      <c r="AY44" s="87"/>
      <c r="AZ44" s="63"/>
      <c r="BB44" s="41" t="s">
        <v>96</v>
      </c>
      <c r="BC44" s="41">
        <v>2005</v>
      </c>
      <c r="BD44" s="61">
        <f t="shared" si="0"/>
        <v>16.5</v>
      </c>
      <c r="BE44" s="61">
        <f t="shared" si="1"/>
        <v>9.3000000000000007</v>
      </c>
      <c r="BF44" s="61"/>
      <c r="BH44" s="66">
        <f t="shared" si="3"/>
        <v>1.8000000000000007</v>
      </c>
      <c r="BI44" s="66">
        <f t="shared" si="4"/>
        <v>1.8999999999999986</v>
      </c>
      <c r="BK44" s="66">
        <f t="shared" si="5"/>
        <v>0.5</v>
      </c>
      <c r="BL44" s="66">
        <f t="shared" si="6"/>
        <v>0.59999999999999964</v>
      </c>
      <c r="BM44" s="41"/>
      <c r="BN44" s="41"/>
      <c r="BO44" s="41" t="s">
        <v>96</v>
      </c>
      <c r="BP44" s="41">
        <v>2005</v>
      </c>
      <c r="BQ44" s="61">
        <f t="shared" si="2"/>
        <v>1.77</v>
      </c>
      <c r="BR44" s="61"/>
      <c r="BS44" s="61"/>
      <c r="BT44" s="41"/>
      <c r="BU44" s="66">
        <f t="shared" si="7"/>
        <v>0.20999999999999996</v>
      </c>
      <c r="BV44" s="66">
        <f t="shared" si="8"/>
        <v>0.23999999999999977</v>
      </c>
      <c r="BW44" s="41"/>
      <c r="BX44" s="41">
        <v>1</v>
      </c>
      <c r="BY44" s="41"/>
      <c r="BZ44" s="41"/>
      <c r="CA44" s="41"/>
      <c r="CB44" s="41"/>
      <c r="CC44" s="41"/>
      <c r="CD44" s="41"/>
      <c r="CE44" s="41"/>
      <c r="CF44" s="41"/>
      <c r="CG44" s="41"/>
      <c r="CH44" s="41"/>
    </row>
    <row r="45" spans="2:86" x14ac:dyDescent="0.25">
      <c r="B45" s="43"/>
      <c r="C45" s="43" t="s">
        <v>93</v>
      </c>
      <c r="D45" s="81">
        <f t="shared" si="9"/>
        <v>15.2</v>
      </c>
      <c r="E45" s="82">
        <f t="shared" si="10"/>
        <v>13.5</v>
      </c>
      <c r="F45" s="82">
        <f t="shared" si="11"/>
        <v>17.100000000000001</v>
      </c>
      <c r="G45" s="81">
        <f t="shared" si="12"/>
        <v>9.6</v>
      </c>
      <c r="H45" s="82">
        <f t="shared" si="13"/>
        <v>9</v>
      </c>
      <c r="I45" s="82">
        <f t="shared" si="14"/>
        <v>10.1</v>
      </c>
      <c r="J45" s="43"/>
      <c r="K45" s="43"/>
      <c r="L45" s="43"/>
      <c r="M45" s="43"/>
      <c r="N45" s="43"/>
      <c r="O45" s="43" t="s">
        <v>93</v>
      </c>
      <c r="P45" s="83">
        <f t="shared" si="15"/>
        <v>1.59</v>
      </c>
      <c r="Q45" s="84">
        <f t="shared" si="16"/>
        <v>1.39</v>
      </c>
      <c r="R45" s="84">
        <f t="shared" si="17"/>
        <v>1.82</v>
      </c>
      <c r="S45" s="85"/>
      <c r="T45" s="43"/>
      <c r="U45" s="43"/>
      <c r="V45" s="43"/>
      <c r="W45" s="43"/>
      <c r="X45" s="43"/>
      <c r="AS45" s="58"/>
      <c r="AT45" s="86"/>
      <c r="AU45" s="87"/>
      <c r="AV45" s="87"/>
      <c r="AW45" s="86"/>
      <c r="AX45" s="87"/>
      <c r="AY45" s="87"/>
      <c r="AZ45" s="63"/>
      <c r="BB45" s="41" t="s">
        <v>97</v>
      </c>
      <c r="BC45" s="41">
        <v>2006</v>
      </c>
      <c r="BD45" s="61">
        <f t="shared" si="0"/>
        <v>15.2</v>
      </c>
      <c r="BE45" s="61">
        <f t="shared" si="1"/>
        <v>9.4</v>
      </c>
      <c r="BF45" s="61"/>
      <c r="BH45" s="66">
        <f t="shared" si="3"/>
        <v>1.6999999999999993</v>
      </c>
      <c r="BI45" s="66">
        <f t="shared" si="4"/>
        <v>1.9000000000000021</v>
      </c>
      <c r="BK45" s="66">
        <f t="shared" si="5"/>
        <v>0.5</v>
      </c>
      <c r="BL45" s="66">
        <f t="shared" si="6"/>
        <v>0.5</v>
      </c>
      <c r="BM45" s="41"/>
      <c r="BN45" s="41"/>
      <c r="BO45" s="41" t="s">
        <v>97</v>
      </c>
      <c r="BP45" s="41">
        <v>2006</v>
      </c>
      <c r="BQ45" s="61">
        <f t="shared" si="2"/>
        <v>1.62</v>
      </c>
      <c r="BR45" s="61"/>
      <c r="BS45" s="61"/>
      <c r="BT45" s="41"/>
      <c r="BU45" s="66">
        <f t="shared" si="7"/>
        <v>0.20000000000000018</v>
      </c>
      <c r="BV45" s="66">
        <f t="shared" si="8"/>
        <v>0.22999999999999998</v>
      </c>
      <c r="BW45" s="41"/>
      <c r="BX45" s="41">
        <v>1</v>
      </c>
      <c r="BY45" s="41"/>
      <c r="BZ45" s="41"/>
      <c r="CA45" s="41"/>
      <c r="CB45" s="41"/>
      <c r="CC45" s="41"/>
      <c r="CD45" s="41"/>
      <c r="CE45" s="41"/>
      <c r="CF45" s="41"/>
      <c r="CG45" s="41"/>
      <c r="CH45" s="41"/>
    </row>
    <row r="46" spans="2:86" x14ac:dyDescent="0.25">
      <c r="B46" s="43"/>
      <c r="C46" s="43" t="s">
        <v>94</v>
      </c>
      <c r="D46" s="81">
        <f t="shared" si="9"/>
        <v>16.5</v>
      </c>
      <c r="E46" s="82">
        <f t="shared" si="10"/>
        <v>14.7</v>
      </c>
      <c r="F46" s="82">
        <f t="shared" si="11"/>
        <v>18.399999999999999</v>
      </c>
      <c r="G46" s="81">
        <f t="shared" si="12"/>
        <v>9.5</v>
      </c>
      <c r="H46" s="82">
        <f t="shared" si="13"/>
        <v>8.9</v>
      </c>
      <c r="I46" s="82">
        <f t="shared" si="14"/>
        <v>10</v>
      </c>
      <c r="J46" s="43"/>
      <c r="K46" s="43"/>
      <c r="L46" s="43"/>
      <c r="M46" s="43"/>
      <c r="N46" s="43"/>
      <c r="O46" s="43" t="s">
        <v>94</v>
      </c>
      <c r="P46" s="83">
        <f t="shared" si="15"/>
        <v>1.74</v>
      </c>
      <c r="Q46" s="84">
        <f t="shared" si="16"/>
        <v>1.53</v>
      </c>
      <c r="R46" s="84">
        <f t="shared" si="17"/>
        <v>1.98</v>
      </c>
      <c r="S46" s="85"/>
      <c r="T46" s="43"/>
      <c r="U46" s="43"/>
      <c r="V46" s="43"/>
      <c r="W46" s="43"/>
      <c r="X46" s="43"/>
      <c r="AS46" s="58"/>
      <c r="AT46" s="86"/>
      <c r="AU46" s="87"/>
      <c r="AV46" s="87"/>
      <c r="AW46" s="86"/>
      <c r="AX46" s="87"/>
      <c r="AY46" s="87"/>
      <c r="AZ46" s="63"/>
      <c r="BB46" s="41" t="s">
        <v>98</v>
      </c>
      <c r="BC46" s="41">
        <v>2007</v>
      </c>
      <c r="BD46" s="61">
        <f t="shared" si="0"/>
        <v>13.7</v>
      </c>
      <c r="BE46" s="61">
        <f t="shared" si="1"/>
        <v>9.4</v>
      </c>
      <c r="BF46" s="61"/>
      <c r="BH46" s="66">
        <f t="shared" si="3"/>
        <v>1.5999999999999996</v>
      </c>
      <c r="BI46" s="66">
        <f t="shared" si="4"/>
        <v>1.7000000000000011</v>
      </c>
      <c r="BK46" s="66">
        <f t="shared" si="5"/>
        <v>0.59999999999999964</v>
      </c>
      <c r="BL46" s="66">
        <f t="shared" si="6"/>
        <v>0.5</v>
      </c>
      <c r="BM46" s="41"/>
      <c r="BN46" s="41"/>
      <c r="BO46" s="41" t="s">
        <v>98</v>
      </c>
      <c r="BP46" s="41">
        <v>2007</v>
      </c>
      <c r="BQ46" s="61">
        <f t="shared" si="2"/>
        <v>1.46</v>
      </c>
      <c r="BR46" s="61"/>
      <c r="BS46" s="61"/>
      <c r="BT46" s="41"/>
      <c r="BU46" s="66">
        <f t="shared" si="7"/>
        <v>0.18999999999999995</v>
      </c>
      <c r="BV46" s="66">
        <f t="shared" si="8"/>
        <v>0.20999999999999996</v>
      </c>
      <c r="BW46" s="41"/>
      <c r="BX46" s="41">
        <v>1</v>
      </c>
      <c r="BY46" s="41"/>
      <c r="BZ46" s="41"/>
      <c r="CA46" s="41"/>
      <c r="CB46" s="41"/>
      <c r="CC46" s="41"/>
      <c r="CD46" s="41"/>
      <c r="CE46" s="41"/>
      <c r="CF46" s="41"/>
      <c r="CG46" s="41"/>
      <c r="CH46" s="41"/>
    </row>
    <row r="47" spans="2:86" x14ac:dyDescent="0.25">
      <c r="B47" s="43"/>
      <c r="C47" s="43" t="s">
        <v>95</v>
      </c>
      <c r="D47" s="81">
        <f t="shared" si="9"/>
        <v>17.5</v>
      </c>
      <c r="E47" s="82">
        <f t="shared" si="10"/>
        <v>15.7</v>
      </c>
      <c r="F47" s="82">
        <f t="shared" si="11"/>
        <v>19.600000000000001</v>
      </c>
      <c r="G47" s="81">
        <f t="shared" si="12"/>
        <v>9.4</v>
      </c>
      <c r="H47" s="82">
        <f t="shared" si="13"/>
        <v>8.9</v>
      </c>
      <c r="I47" s="82">
        <f t="shared" si="14"/>
        <v>9.9</v>
      </c>
      <c r="J47" s="43"/>
      <c r="K47" s="43"/>
      <c r="L47" s="43"/>
      <c r="M47" s="43"/>
      <c r="N47" s="43"/>
      <c r="O47" s="43" t="s">
        <v>95</v>
      </c>
      <c r="P47" s="83">
        <f t="shared" si="15"/>
        <v>1.87</v>
      </c>
      <c r="Q47" s="84">
        <f t="shared" si="16"/>
        <v>1.65</v>
      </c>
      <c r="R47" s="84">
        <f t="shared" si="17"/>
        <v>2.12</v>
      </c>
      <c r="S47" s="85"/>
      <c r="T47" s="43"/>
      <c r="U47" s="43"/>
      <c r="V47" s="43"/>
      <c r="W47" s="43"/>
      <c r="X47" s="43"/>
      <c r="AS47" s="58"/>
      <c r="AT47" s="86"/>
      <c r="AU47" s="87"/>
      <c r="AV47" s="87"/>
      <c r="AW47" s="86"/>
      <c r="AX47" s="87"/>
      <c r="AY47" s="87"/>
      <c r="AZ47" s="63"/>
      <c r="BB47" s="41" t="s">
        <v>99</v>
      </c>
      <c r="BC47" s="41">
        <v>2008</v>
      </c>
      <c r="BD47" s="61">
        <f t="shared" si="0"/>
        <v>13.8</v>
      </c>
      <c r="BE47" s="61">
        <f t="shared" si="1"/>
        <v>9.5</v>
      </c>
      <c r="BF47" s="61"/>
      <c r="BH47" s="66">
        <f t="shared" si="3"/>
        <v>1.6000000000000014</v>
      </c>
      <c r="BI47" s="66">
        <f t="shared" si="4"/>
        <v>1.6999999999999993</v>
      </c>
      <c r="BK47" s="66">
        <f t="shared" si="5"/>
        <v>0.5</v>
      </c>
      <c r="BL47" s="66">
        <f t="shared" si="6"/>
        <v>0.59999999999999964</v>
      </c>
      <c r="BM47" s="41"/>
      <c r="BN47" s="41"/>
      <c r="BO47" s="41" t="s">
        <v>99</v>
      </c>
      <c r="BP47" s="41">
        <v>2008</v>
      </c>
      <c r="BQ47" s="61">
        <f t="shared" si="2"/>
        <v>1.45</v>
      </c>
      <c r="BR47" s="61"/>
      <c r="BS47" s="61"/>
      <c r="BT47" s="41"/>
      <c r="BU47" s="66">
        <f t="shared" si="7"/>
        <v>0.18999999999999995</v>
      </c>
      <c r="BV47" s="66">
        <f t="shared" si="8"/>
        <v>0.19999999999999996</v>
      </c>
      <c r="BW47" s="41"/>
      <c r="BX47" s="41">
        <v>1</v>
      </c>
      <c r="BY47" s="41"/>
      <c r="BZ47" s="41"/>
      <c r="CA47" s="41"/>
      <c r="CB47" s="41"/>
      <c r="CC47" s="41"/>
      <c r="CD47" s="41"/>
      <c r="CE47" s="41"/>
      <c r="CF47" s="41"/>
      <c r="CG47" s="41"/>
      <c r="CH47" s="41"/>
    </row>
    <row r="48" spans="2:86" x14ac:dyDescent="0.25">
      <c r="B48" s="43"/>
      <c r="C48" s="43" t="s">
        <v>96</v>
      </c>
      <c r="D48" s="81">
        <f t="shared" si="9"/>
        <v>16.5</v>
      </c>
      <c r="E48" s="82">
        <f t="shared" si="10"/>
        <v>14.7</v>
      </c>
      <c r="F48" s="82">
        <f t="shared" si="11"/>
        <v>18.399999999999999</v>
      </c>
      <c r="G48" s="81">
        <f t="shared" si="12"/>
        <v>9.3000000000000007</v>
      </c>
      <c r="H48" s="82">
        <f t="shared" si="13"/>
        <v>8.8000000000000007</v>
      </c>
      <c r="I48" s="82">
        <f t="shared" si="14"/>
        <v>9.9</v>
      </c>
      <c r="J48" s="43"/>
      <c r="K48" s="43"/>
      <c r="L48" s="43"/>
      <c r="M48" s="43"/>
      <c r="N48" s="43"/>
      <c r="O48" s="43" t="s">
        <v>96</v>
      </c>
      <c r="P48" s="83">
        <f t="shared" si="15"/>
        <v>1.77</v>
      </c>
      <c r="Q48" s="84">
        <f t="shared" si="16"/>
        <v>1.56</v>
      </c>
      <c r="R48" s="84">
        <f t="shared" si="17"/>
        <v>2.0099999999999998</v>
      </c>
      <c r="S48" s="85"/>
      <c r="T48" s="43"/>
      <c r="U48" s="43"/>
      <c r="V48" s="43"/>
      <c r="W48" s="43"/>
      <c r="X48" s="43"/>
      <c r="AS48" s="58"/>
      <c r="AT48" s="86"/>
      <c r="AU48" s="87"/>
      <c r="AV48" s="87"/>
      <c r="AW48" s="86"/>
      <c r="AX48" s="87"/>
      <c r="AY48" s="87"/>
      <c r="AZ48" s="63"/>
      <c r="BB48" s="41" t="s">
        <v>100</v>
      </c>
      <c r="BC48" s="41">
        <v>2009</v>
      </c>
      <c r="BD48" s="61">
        <f t="shared" si="0"/>
        <v>15.3</v>
      </c>
      <c r="BE48" s="61">
        <f t="shared" si="1"/>
        <v>9.1</v>
      </c>
      <c r="BF48" s="61"/>
      <c r="BH48" s="66">
        <f t="shared" si="3"/>
        <v>1.7000000000000011</v>
      </c>
      <c r="BI48" s="66">
        <f t="shared" si="4"/>
        <v>1.8000000000000007</v>
      </c>
      <c r="BK48" s="66">
        <f t="shared" si="5"/>
        <v>0.5</v>
      </c>
      <c r="BL48" s="66">
        <f t="shared" si="6"/>
        <v>0.59999999999999964</v>
      </c>
      <c r="BM48" s="41"/>
      <c r="BN48" s="41"/>
      <c r="BO48" s="41" t="s">
        <v>100</v>
      </c>
      <c r="BP48" s="41">
        <v>2009</v>
      </c>
      <c r="BQ48" s="61">
        <f t="shared" si="2"/>
        <v>1.67</v>
      </c>
      <c r="BR48" s="61"/>
      <c r="BS48" s="61"/>
      <c r="BT48" s="41"/>
      <c r="BU48" s="66">
        <f t="shared" si="7"/>
        <v>0.19999999999999996</v>
      </c>
      <c r="BV48" s="66">
        <f t="shared" si="8"/>
        <v>0.22999999999999998</v>
      </c>
      <c r="BW48" s="41"/>
      <c r="BX48" s="41">
        <v>1</v>
      </c>
      <c r="BY48" s="41"/>
      <c r="BZ48" s="41"/>
      <c r="CA48" s="41"/>
      <c r="CB48" s="41"/>
      <c r="CC48" s="41"/>
      <c r="CD48" s="41"/>
      <c r="CE48" s="41"/>
      <c r="CF48" s="41"/>
      <c r="CG48" s="41"/>
      <c r="CH48" s="41"/>
    </row>
    <row r="49" spans="2:86" x14ac:dyDescent="0.25">
      <c r="B49" s="43"/>
      <c r="C49" s="43" t="s">
        <v>97</v>
      </c>
      <c r="D49" s="81">
        <f t="shared" si="9"/>
        <v>15.2</v>
      </c>
      <c r="E49" s="82">
        <f t="shared" si="10"/>
        <v>13.5</v>
      </c>
      <c r="F49" s="82">
        <f t="shared" si="11"/>
        <v>17.100000000000001</v>
      </c>
      <c r="G49" s="81">
        <f t="shared" si="12"/>
        <v>9.4</v>
      </c>
      <c r="H49" s="82">
        <f t="shared" si="13"/>
        <v>8.9</v>
      </c>
      <c r="I49" s="82">
        <f t="shared" si="14"/>
        <v>9.9</v>
      </c>
      <c r="J49" s="43"/>
      <c r="K49" s="43"/>
      <c r="L49" s="43"/>
      <c r="M49" s="43"/>
      <c r="N49" s="43"/>
      <c r="O49" s="43" t="s">
        <v>97</v>
      </c>
      <c r="P49" s="83">
        <f t="shared" si="15"/>
        <v>1.62</v>
      </c>
      <c r="Q49" s="84">
        <f t="shared" si="16"/>
        <v>1.42</v>
      </c>
      <c r="R49" s="84">
        <f t="shared" si="17"/>
        <v>1.85</v>
      </c>
      <c r="S49" s="85"/>
      <c r="T49" s="43"/>
      <c r="U49" s="43"/>
      <c r="V49" s="43"/>
      <c r="W49" s="43"/>
      <c r="X49" s="43"/>
      <c r="AS49" s="58"/>
      <c r="AT49" s="86"/>
      <c r="AU49" s="87"/>
      <c r="AV49" s="87"/>
      <c r="AW49" s="86"/>
      <c r="AX49" s="87"/>
      <c r="AY49" s="87"/>
      <c r="AZ49" s="63"/>
      <c r="BB49" s="41" t="s">
        <v>101</v>
      </c>
      <c r="BC49" s="41">
        <v>2010</v>
      </c>
      <c r="BD49" s="61">
        <f t="shared" si="0"/>
        <v>16.600000000000001</v>
      </c>
      <c r="BE49" s="61">
        <f t="shared" si="1"/>
        <v>9.1</v>
      </c>
      <c r="BF49" s="61"/>
      <c r="BH49" s="66">
        <f t="shared" si="3"/>
        <v>1.7000000000000011</v>
      </c>
      <c r="BI49" s="66">
        <f t="shared" si="4"/>
        <v>1.8999999999999986</v>
      </c>
      <c r="BK49" s="66">
        <f t="shared" si="5"/>
        <v>0.5</v>
      </c>
      <c r="BL49" s="66">
        <f t="shared" si="6"/>
        <v>0.59999999999999964</v>
      </c>
      <c r="BM49" s="41"/>
      <c r="BN49" s="41"/>
      <c r="BO49" s="41" t="s">
        <v>101</v>
      </c>
      <c r="BP49" s="41">
        <v>2010</v>
      </c>
      <c r="BQ49" s="61">
        <f t="shared" si="2"/>
        <v>1.82</v>
      </c>
      <c r="BR49" s="61"/>
      <c r="BS49" s="61"/>
      <c r="BT49" s="41"/>
      <c r="BU49" s="66">
        <f t="shared" si="7"/>
        <v>0.21999999999999997</v>
      </c>
      <c r="BV49" s="66">
        <f t="shared" si="8"/>
        <v>0.24</v>
      </c>
      <c r="BW49" s="41"/>
      <c r="BX49" s="41">
        <v>1</v>
      </c>
      <c r="BY49" s="41"/>
      <c r="BZ49" s="41"/>
      <c r="CA49" s="41"/>
      <c r="CB49" s="41"/>
      <c r="CC49" s="41"/>
      <c r="CD49" s="41"/>
      <c r="CE49" s="41"/>
      <c r="CF49" s="41"/>
      <c r="CG49" s="41"/>
      <c r="CH49" s="41"/>
    </row>
    <row r="50" spans="2:86" x14ac:dyDescent="0.25">
      <c r="B50" s="43"/>
      <c r="C50" s="43" t="s">
        <v>98</v>
      </c>
      <c r="D50" s="81">
        <f t="shared" si="9"/>
        <v>13.7</v>
      </c>
      <c r="E50" s="82">
        <f t="shared" si="10"/>
        <v>12.1</v>
      </c>
      <c r="F50" s="82">
        <f t="shared" si="11"/>
        <v>15.4</v>
      </c>
      <c r="G50" s="81">
        <f t="shared" si="12"/>
        <v>9.4</v>
      </c>
      <c r="H50" s="82">
        <f t="shared" si="13"/>
        <v>8.8000000000000007</v>
      </c>
      <c r="I50" s="82">
        <f t="shared" si="14"/>
        <v>9.9</v>
      </c>
      <c r="J50" s="43"/>
      <c r="K50" s="43"/>
      <c r="L50" s="43"/>
      <c r="M50" s="43"/>
      <c r="N50" s="43"/>
      <c r="O50" s="43" t="s">
        <v>98</v>
      </c>
      <c r="P50" s="83">
        <f t="shared" si="15"/>
        <v>1.46</v>
      </c>
      <c r="Q50" s="84">
        <f t="shared" si="16"/>
        <v>1.27</v>
      </c>
      <c r="R50" s="84">
        <f t="shared" si="17"/>
        <v>1.67</v>
      </c>
      <c r="S50" s="85"/>
      <c r="T50" s="43"/>
      <c r="U50" s="43"/>
      <c r="V50" s="43"/>
      <c r="W50" s="43"/>
      <c r="X50" s="43"/>
      <c r="AS50" s="58"/>
      <c r="AT50" s="86"/>
      <c r="AU50" s="87"/>
      <c r="AV50" s="87"/>
      <c r="AW50" s="86"/>
      <c r="AX50" s="87"/>
      <c r="AY50" s="87"/>
      <c r="AZ50" s="63"/>
      <c r="BB50" s="41" t="s">
        <v>102</v>
      </c>
      <c r="BC50" s="41">
        <v>2011</v>
      </c>
      <c r="BD50" s="61">
        <f t="shared" si="0"/>
        <v>16.600000000000001</v>
      </c>
      <c r="BE50" s="61">
        <f t="shared" si="1"/>
        <v>8.8000000000000007</v>
      </c>
      <c r="BF50" s="61"/>
      <c r="BH50" s="66">
        <f t="shared" si="3"/>
        <v>1.7000000000000011</v>
      </c>
      <c r="BI50" s="66">
        <f t="shared" si="4"/>
        <v>1.8999999999999986</v>
      </c>
      <c r="BK50" s="66">
        <f t="shared" si="5"/>
        <v>0.5</v>
      </c>
      <c r="BL50" s="66">
        <f t="shared" si="6"/>
        <v>0.5</v>
      </c>
      <c r="BM50" s="41"/>
      <c r="BN50" s="41"/>
      <c r="BO50" s="41" t="s">
        <v>102</v>
      </c>
      <c r="BP50" s="41">
        <v>2011</v>
      </c>
      <c r="BQ50" s="61">
        <f t="shared" si="2"/>
        <v>1.89</v>
      </c>
      <c r="BR50" s="61"/>
      <c r="BS50" s="61"/>
      <c r="BT50" s="41"/>
      <c r="BU50" s="66">
        <f t="shared" si="7"/>
        <v>0.21999999999999997</v>
      </c>
      <c r="BV50" s="66">
        <f t="shared" si="8"/>
        <v>0.26</v>
      </c>
      <c r="BW50" s="41"/>
      <c r="BX50" s="41">
        <v>1</v>
      </c>
      <c r="BY50" s="41"/>
      <c r="BZ50" s="41"/>
      <c r="CA50" s="41"/>
      <c r="CB50" s="41"/>
      <c r="CC50" s="41"/>
      <c r="CD50" s="41"/>
      <c r="CE50" s="41"/>
      <c r="CF50" s="41"/>
      <c r="CG50" s="41"/>
      <c r="CH50" s="41"/>
    </row>
    <row r="51" spans="2:86" x14ac:dyDescent="0.25">
      <c r="B51" s="43"/>
      <c r="C51" s="43" t="s">
        <v>99</v>
      </c>
      <c r="D51" s="81">
        <f t="shared" si="9"/>
        <v>13.8</v>
      </c>
      <c r="E51" s="82">
        <f t="shared" si="10"/>
        <v>12.2</v>
      </c>
      <c r="F51" s="82">
        <f t="shared" si="11"/>
        <v>15.5</v>
      </c>
      <c r="G51" s="81">
        <f t="shared" si="12"/>
        <v>9.5</v>
      </c>
      <c r="H51" s="82">
        <f t="shared" si="13"/>
        <v>9</v>
      </c>
      <c r="I51" s="82">
        <f t="shared" si="14"/>
        <v>10.1</v>
      </c>
      <c r="J51" s="43"/>
      <c r="K51" s="43"/>
      <c r="L51" s="43"/>
      <c r="M51" s="43"/>
      <c r="N51" s="43"/>
      <c r="O51" s="43" t="s">
        <v>99</v>
      </c>
      <c r="P51" s="83">
        <f t="shared" si="15"/>
        <v>1.45</v>
      </c>
      <c r="Q51" s="84">
        <f t="shared" si="16"/>
        <v>1.26</v>
      </c>
      <c r="R51" s="84">
        <f t="shared" si="17"/>
        <v>1.65</v>
      </c>
      <c r="S51" s="85"/>
      <c r="T51" s="43"/>
      <c r="U51" s="43"/>
      <c r="V51" s="43"/>
      <c r="W51" s="43"/>
      <c r="X51" s="43"/>
      <c r="AS51" s="58"/>
      <c r="AT51" s="86"/>
      <c r="AU51" s="87"/>
      <c r="AV51" s="87"/>
      <c r="AW51" s="86"/>
      <c r="AX51" s="87"/>
      <c r="AY51" s="87"/>
      <c r="AZ51" s="63"/>
      <c r="BB51" s="41" t="s">
        <v>103</v>
      </c>
      <c r="BC51" s="41">
        <v>2012</v>
      </c>
      <c r="BD51" s="61">
        <f t="shared" si="0"/>
        <v>15.4</v>
      </c>
      <c r="BE51" s="61">
        <f t="shared" si="1"/>
        <v>8.6999999999999993</v>
      </c>
      <c r="BF51" s="61"/>
      <c r="BH51" s="66">
        <f t="shared" si="3"/>
        <v>1.7000000000000011</v>
      </c>
      <c r="BI51" s="66">
        <f t="shared" si="4"/>
        <v>1.7999999999999989</v>
      </c>
      <c r="BK51" s="66">
        <f t="shared" si="5"/>
        <v>0.5</v>
      </c>
      <c r="BL51" s="66">
        <f t="shared" si="6"/>
        <v>0.5</v>
      </c>
      <c r="BM51" s="41"/>
      <c r="BN51" s="41"/>
      <c r="BO51" s="41" t="s">
        <v>103</v>
      </c>
      <c r="BP51" s="41">
        <v>2012</v>
      </c>
      <c r="BQ51" s="61">
        <f t="shared" si="2"/>
        <v>1.78</v>
      </c>
      <c r="BR51" s="61"/>
      <c r="BS51" s="61"/>
      <c r="BT51" s="41"/>
      <c r="BU51" s="66">
        <f t="shared" si="7"/>
        <v>0.21999999999999997</v>
      </c>
      <c r="BV51" s="66">
        <f t="shared" si="8"/>
        <v>0.24</v>
      </c>
      <c r="BW51" s="41"/>
      <c r="BX51" s="41">
        <v>1</v>
      </c>
      <c r="BY51" s="41"/>
      <c r="BZ51" s="41"/>
      <c r="CA51" s="41"/>
      <c r="CB51" s="41"/>
      <c r="CC51" s="41"/>
      <c r="CD51" s="41"/>
      <c r="CE51" s="41"/>
      <c r="CF51" s="41"/>
      <c r="CG51" s="41"/>
      <c r="CH51" s="41"/>
    </row>
    <row r="52" spans="2:86" x14ac:dyDescent="0.25">
      <c r="B52" s="43"/>
      <c r="C52" s="43" t="s">
        <v>100</v>
      </c>
      <c r="D52" s="81">
        <f t="shared" si="9"/>
        <v>15.3</v>
      </c>
      <c r="E52" s="82">
        <f t="shared" si="10"/>
        <v>13.6</v>
      </c>
      <c r="F52" s="82">
        <f t="shared" si="11"/>
        <v>17.100000000000001</v>
      </c>
      <c r="G52" s="81">
        <f t="shared" si="12"/>
        <v>9.1</v>
      </c>
      <c r="H52" s="82">
        <f t="shared" si="13"/>
        <v>8.6</v>
      </c>
      <c r="I52" s="82">
        <f t="shared" si="14"/>
        <v>9.6999999999999993</v>
      </c>
      <c r="J52" s="43"/>
      <c r="K52" s="43"/>
      <c r="L52" s="43"/>
      <c r="M52" s="43"/>
      <c r="N52" s="43"/>
      <c r="O52" s="43" t="s">
        <v>100</v>
      </c>
      <c r="P52" s="83">
        <f t="shared" si="15"/>
        <v>1.67</v>
      </c>
      <c r="Q52" s="84">
        <f t="shared" si="16"/>
        <v>1.47</v>
      </c>
      <c r="R52" s="84">
        <f t="shared" si="17"/>
        <v>1.9</v>
      </c>
      <c r="S52" s="85"/>
      <c r="T52" s="43"/>
      <c r="U52" s="43"/>
      <c r="V52" s="43"/>
      <c r="W52" s="43"/>
      <c r="X52" s="43"/>
      <c r="AS52" s="58"/>
      <c r="AT52" s="86"/>
      <c r="AU52" s="87"/>
      <c r="AV52" s="87"/>
      <c r="AW52" s="86"/>
      <c r="AX52" s="87"/>
      <c r="AY52" s="87"/>
      <c r="AZ52" s="63"/>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row>
    <row r="53" spans="2:86" x14ac:dyDescent="0.25">
      <c r="B53" s="43"/>
      <c r="C53" s="43" t="s">
        <v>101</v>
      </c>
      <c r="D53" s="81">
        <f t="shared" si="9"/>
        <v>16.600000000000001</v>
      </c>
      <c r="E53" s="82">
        <f t="shared" si="10"/>
        <v>14.9</v>
      </c>
      <c r="F53" s="82">
        <f t="shared" si="11"/>
        <v>18.5</v>
      </c>
      <c r="G53" s="81">
        <f t="shared" si="12"/>
        <v>9.1</v>
      </c>
      <c r="H53" s="82">
        <f t="shared" si="13"/>
        <v>8.6</v>
      </c>
      <c r="I53" s="82">
        <f t="shared" si="14"/>
        <v>9.6999999999999993</v>
      </c>
      <c r="J53" s="43"/>
      <c r="K53" s="43"/>
      <c r="L53" s="43"/>
      <c r="M53" s="43"/>
      <c r="N53" s="43"/>
      <c r="O53" s="43" t="s">
        <v>101</v>
      </c>
      <c r="P53" s="83">
        <f t="shared" si="15"/>
        <v>1.82</v>
      </c>
      <c r="Q53" s="84">
        <f t="shared" si="16"/>
        <v>1.6</v>
      </c>
      <c r="R53" s="84">
        <f t="shared" si="17"/>
        <v>2.06</v>
      </c>
      <c r="S53" s="85"/>
      <c r="T53" s="43"/>
      <c r="U53" s="43"/>
      <c r="V53" s="43"/>
      <c r="W53" s="43"/>
      <c r="X53" s="43"/>
      <c r="AS53" s="58"/>
      <c r="AT53" s="86"/>
      <c r="AU53" s="87"/>
      <c r="AV53" s="87"/>
      <c r="AW53" s="86"/>
      <c r="AX53" s="87"/>
      <c r="AY53" s="87"/>
      <c r="AZ53" s="63"/>
      <c r="BA53" s="41" t="s">
        <v>6</v>
      </c>
      <c r="BB53" s="61" t="s">
        <v>87</v>
      </c>
      <c r="BC53" s="61">
        <v>1996</v>
      </c>
      <c r="BD53" s="61">
        <f t="shared" ref="BD53:BD69" si="18">IFERROR(VALUE(FIXED(VLOOKUP($BC53&amp;$BB$29&amp;$BD$12&amp;"Maori",ethnicdata,7,FALSE),1)),NA())</f>
        <v>29.7</v>
      </c>
      <c r="BE53" s="61">
        <f t="shared" ref="BE53:BE69" si="19">IFERROR(VALUE(FIXED(VLOOKUP($BC53&amp;$BB$29&amp;$BD$12&amp;"nonMaori",ethnicdata,7,FALSE),1)),NA())</f>
        <v>19.100000000000001</v>
      </c>
      <c r="BF53" s="61"/>
      <c r="BK53" s="41"/>
      <c r="BL53" s="41"/>
      <c r="BM53" s="41"/>
      <c r="BN53" s="41" t="s">
        <v>6</v>
      </c>
      <c r="BO53" s="61" t="s">
        <v>87</v>
      </c>
      <c r="BP53" s="61">
        <v>1996</v>
      </c>
      <c r="BQ53" s="61">
        <f t="shared" ref="BQ53:BQ69" si="20">IFERROR(VALUE(FIXED(VLOOKUP($BC53&amp;$BB$29&amp;$BD$12&amp;"Maori",ethnicdata,10,FALSE),2)),NA())</f>
        <v>1.55</v>
      </c>
      <c r="BR53" s="61"/>
      <c r="BS53" s="61"/>
      <c r="BT53" s="41"/>
      <c r="BU53" s="41"/>
      <c r="BV53" s="41"/>
      <c r="BW53" s="41"/>
      <c r="BX53" s="41"/>
      <c r="BY53" s="41"/>
      <c r="BZ53" s="41"/>
      <c r="CA53" s="41"/>
      <c r="CB53" s="41"/>
      <c r="CC53" s="41"/>
      <c r="CD53" s="41"/>
      <c r="CE53" s="41"/>
      <c r="CF53" s="41"/>
      <c r="CG53" s="41"/>
      <c r="CH53" s="41"/>
    </row>
    <row r="54" spans="2:86" x14ac:dyDescent="0.25">
      <c r="B54" s="43"/>
      <c r="C54" s="43" t="s">
        <v>102</v>
      </c>
      <c r="D54" s="81">
        <f t="shared" si="9"/>
        <v>16.600000000000001</v>
      </c>
      <c r="E54" s="82">
        <f t="shared" si="10"/>
        <v>14.9</v>
      </c>
      <c r="F54" s="82">
        <f t="shared" si="11"/>
        <v>18.5</v>
      </c>
      <c r="G54" s="81">
        <f t="shared" si="12"/>
        <v>8.8000000000000007</v>
      </c>
      <c r="H54" s="82">
        <f t="shared" si="13"/>
        <v>8.3000000000000007</v>
      </c>
      <c r="I54" s="82">
        <f t="shared" si="14"/>
        <v>9.3000000000000007</v>
      </c>
      <c r="J54" s="43"/>
      <c r="K54" s="43"/>
      <c r="L54" s="43"/>
      <c r="M54" s="43"/>
      <c r="N54" s="43"/>
      <c r="O54" s="43" t="s">
        <v>102</v>
      </c>
      <c r="P54" s="83">
        <f t="shared" si="15"/>
        <v>1.89</v>
      </c>
      <c r="Q54" s="84">
        <f t="shared" si="16"/>
        <v>1.67</v>
      </c>
      <c r="R54" s="84">
        <f t="shared" si="17"/>
        <v>2.15</v>
      </c>
      <c r="S54" s="85"/>
      <c r="T54" s="43"/>
      <c r="U54" s="43"/>
      <c r="V54" s="43"/>
      <c r="W54" s="43"/>
      <c r="X54" s="43"/>
      <c r="AS54" s="58"/>
      <c r="AT54" s="86"/>
      <c r="AU54" s="87"/>
      <c r="AV54" s="87"/>
      <c r="AW54" s="86"/>
      <c r="AX54" s="87"/>
      <c r="AY54" s="87"/>
      <c r="AZ54" s="63"/>
      <c r="BB54" s="67" t="s">
        <v>88</v>
      </c>
      <c r="BC54" s="41">
        <v>1997</v>
      </c>
      <c r="BD54" s="61">
        <f t="shared" si="18"/>
        <v>27.7</v>
      </c>
      <c r="BE54" s="61">
        <f t="shared" si="19"/>
        <v>18.5</v>
      </c>
      <c r="BF54" s="61"/>
      <c r="BK54" s="41"/>
      <c r="BL54" s="41"/>
      <c r="BM54" s="41"/>
      <c r="BN54" s="41"/>
      <c r="BO54" s="67" t="s">
        <v>88</v>
      </c>
      <c r="BP54" s="41">
        <v>1997</v>
      </c>
      <c r="BQ54" s="61">
        <f t="shared" si="20"/>
        <v>1.5</v>
      </c>
      <c r="BR54" s="61"/>
      <c r="BS54" s="61"/>
      <c r="BT54" s="41"/>
      <c r="BU54" s="41"/>
      <c r="BV54" s="41"/>
      <c r="BW54" s="41"/>
      <c r="BX54" s="41"/>
      <c r="BY54" s="41"/>
      <c r="BZ54" s="41"/>
      <c r="CA54" s="41"/>
      <c r="CB54" s="41"/>
      <c r="CC54" s="41"/>
      <c r="CD54" s="41"/>
      <c r="CE54" s="41"/>
      <c r="CF54" s="41"/>
      <c r="CG54" s="41"/>
      <c r="CH54" s="41"/>
    </row>
    <row r="55" spans="2:86" x14ac:dyDescent="0.25">
      <c r="B55" s="43"/>
      <c r="C55" s="88" t="s">
        <v>103</v>
      </c>
      <c r="D55" s="89">
        <f t="shared" si="9"/>
        <v>15.4</v>
      </c>
      <c r="E55" s="90">
        <f t="shared" si="10"/>
        <v>13.7</v>
      </c>
      <c r="F55" s="90">
        <f t="shared" si="11"/>
        <v>17.2</v>
      </c>
      <c r="G55" s="89">
        <f t="shared" si="12"/>
        <v>8.6999999999999993</v>
      </c>
      <c r="H55" s="90">
        <f t="shared" si="13"/>
        <v>8.1999999999999993</v>
      </c>
      <c r="I55" s="90">
        <f t="shared" si="14"/>
        <v>9.1999999999999993</v>
      </c>
      <c r="J55" s="43"/>
      <c r="K55" s="43"/>
      <c r="L55" s="43"/>
      <c r="M55" s="43"/>
      <c r="N55" s="43"/>
      <c r="O55" s="88" t="s">
        <v>103</v>
      </c>
      <c r="P55" s="91">
        <f t="shared" si="15"/>
        <v>1.78</v>
      </c>
      <c r="Q55" s="92">
        <f t="shared" si="16"/>
        <v>1.56</v>
      </c>
      <c r="R55" s="92">
        <f t="shared" si="17"/>
        <v>2.02</v>
      </c>
      <c r="S55" s="85"/>
      <c r="T55" s="43"/>
      <c r="U55" s="43"/>
      <c r="V55" s="43"/>
      <c r="W55" s="43"/>
      <c r="X55" s="43"/>
      <c r="AS55" s="58"/>
      <c r="AT55" s="86"/>
      <c r="AU55" s="87"/>
      <c r="AV55" s="87"/>
      <c r="AW55" s="86"/>
      <c r="AX55" s="87"/>
      <c r="AY55" s="87"/>
      <c r="AZ55" s="63"/>
      <c r="BB55" s="76" t="s">
        <v>89</v>
      </c>
      <c r="BC55" s="76">
        <v>1998</v>
      </c>
      <c r="BD55" s="61">
        <f t="shared" si="18"/>
        <v>26</v>
      </c>
      <c r="BE55" s="61">
        <f t="shared" si="19"/>
        <v>17.399999999999999</v>
      </c>
      <c r="BF55" s="61"/>
      <c r="BK55" s="41"/>
      <c r="BL55" s="41"/>
      <c r="BM55" s="41"/>
      <c r="BN55" s="41"/>
      <c r="BO55" s="76" t="s">
        <v>89</v>
      </c>
      <c r="BP55" s="76">
        <v>1998</v>
      </c>
      <c r="BQ55" s="61">
        <f t="shared" si="20"/>
        <v>1.5</v>
      </c>
      <c r="BR55" s="61"/>
      <c r="BS55" s="61"/>
      <c r="BT55" s="41"/>
      <c r="BU55" s="41"/>
      <c r="BV55" s="41"/>
      <c r="BW55" s="41"/>
      <c r="BX55" s="41"/>
      <c r="BY55" s="41"/>
      <c r="BZ55" s="41"/>
      <c r="CA55" s="41"/>
      <c r="CB55" s="41"/>
      <c r="CC55" s="41"/>
      <c r="CD55" s="41"/>
      <c r="CE55" s="41"/>
      <c r="CF55" s="41"/>
      <c r="CG55" s="41"/>
      <c r="CH55" s="41"/>
    </row>
    <row r="56" spans="2:86" x14ac:dyDescent="0.25">
      <c r="B56" s="43"/>
      <c r="C56" s="47"/>
      <c r="D56" s="47"/>
      <c r="E56" s="47"/>
      <c r="F56" s="47"/>
      <c r="G56" s="47"/>
      <c r="H56" s="47"/>
      <c r="I56" s="47"/>
      <c r="J56" s="47"/>
      <c r="K56" s="47"/>
      <c r="L56" s="47"/>
      <c r="M56" s="47"/>
      <c r="N56" s="47"/>
      <c r="O56" s="47"/>
      <c r="P56" s="47"/>
      <c r="Q56" s="47"/>
      <c r="R56" s="43"/>
      <c r="S56" s="43"/>
      <c r="T56" s="43"/>
      <c r="U56" s="43"/>
      <c r="V56" s="43"/>
      <c r="W56" s="43"/>
      <c r="X56" s="43"/>
      <c r="AS56" s="93"/>
      <c r="AT56" s="93"/>
      <c r="AU56" s="93"/>
      <c r="AV56" s="93"/>
      <c r="AW56" s="93"/>
      <c r="AX56" s="93"/>
      <c r="AY56" s="93"/>
      <c r="AZ56" s="63"/>
      <c r="BB56" s="67" t="s">
        <v>90</v>
      </c>
      <c r="BC56" s="41">
        <v>1999</v>
      </c>
      <c r="BD56" s="61">
        <f t="shared" si="18"/>
        <v>22.2</v>
      </c>
      <c r="BE56" s="61">
        <f t="shared" si="19"/>
        <v>16.8</v>
      </c>
      <c r="BF56" s="61"/>
      <c r="BK56" s="41"/>
      <c r="BL56" s="41"/>
      <c r="BM56" s="41"/>
      <c r="BN56" s="41"/>
      <c r="BO56" s="67" t="s">
        <v>90</v>
      </c>
      <c r="BP56" s="41">
        <v>1999</v>
      </c>
      <c r="BQ56" s="61">
        <f t="shared" si="20"/>
        <v>1.32</v>
      </c>
      <c r="BR56" s="61"/>
      <c r="BS56" s="61"/>
      <c r="BT56" s="41"/>
      <c r="BU56" s="41"/>
      <c r="BV56" s="41"/>
      <c r="BW56" s="41"/>
      <c r="BX56" s="41"/>
      <c r="BY56" s="41"/>
      <c r="BZ56" s="41"/>
      <c r="CA56" s="41"/>
      <c r="CB56" s="41"/>
      <c r="CC56" s="41"/>
      <c r="CD56" s="41"/>
      <c r="CE56" s="41"/>
      <c r="CF56" s="41"/>
      <c r="CG56" s="41"/>
      <c r="CH56" s="41"/>
    </row>
    <row r="57" spans="2:86" x14ac:dyDescent="0.25">
      <c r="B57" s="43"/>
      <c r="C57" s="47" t="s">
        <v>23</v>
      </c>
      <c r="D57" s="47"/>
      <c r="E57" s="47"/>
      <c r="F57" s="47"/>
      <c r="G57" s="47"/>
      <c r="H57" s="47"/>
      <c r="I57" s="47"/>
      <c r="J57" s="47"/>
      <c r="K57" s="47"/>
      <c r="L57" s="47"/>
      <c r="M57" s="47"/>
      <c r="N57" s="47"/>
      <c r="O57" s="47" t="s">
        <v>23</v>
      </c>
      <c r="P57" s="47"/>
      <c r="Q57" s="47"/>
      <c r="R57" s="43"/>
      <c r="S57" s="43"/>
      <c r="T57" s="43"/>
      <c r="U57" s="43"/>
      <c r="V57" s="43"/>
      <c r="W57" s="43"/>
      <c r="X57" s="43"/>
      <c r="AV57" s="58"/>
      <c r="AW57" s="86"/>
      <c r="AX57" s="94"/>
      <c r="AY57" s="94"/>
      <c r="AZ57" s="63"/>
      <c r="BB57" s="67" t="s">
        <v>91</v>
      </c>
      <c r="BC57" s="61">
        <v>2000</v>
      </c>
      <c r="BD57" s="61">
        <f t="shared" si="18"/>
        <v>22.1</v>
      </c>
      <c r="BE57" s="61">
        <f t="shared" si="19"/>
        <v>16.2</v>
      </c>
      <c r="BF57" s="61"/>
      <c r="BK57" s="41"/>
      <c r="BL57" s="41"/>
      <c r="BM57" s="41"/>
      <c r="BN57" s="41"/>
      <c r="BO57" s="67" t="s">
        <v>91</v>
      </c>
      <c r="BP57" s="61">
        <v>2000</v>
      </c>
      <c r="BQ57" s="61">
        <f t="shared" si="20"/>
        <v>1.37</v>
      </c>
      <c r="BR57" s="61"/>
      <c r="BS57" s="61"/>
      <c r="BT57" s="41"/>
      <c r="BU57" s="41"/>
      <c r="BV57" s="41"/>
      <c r="BW57" s="41"/>
      <c r="BX57" s="41"/>
      <c r="BY57" s="41"/>
      <c r="BZ57" s="41"/>
      <c r="CA57" s="41"/>
      <c r="CB57" s="41"/>
      <c r="CC57" s="41"/>
      <c r="CD57" s="41"/>
      <c r="CE57" s="41"/>
      <c r="CF57" s="41"/>
      <c r="CG57" s="41"/>
      <c r="CH57" s="41"/>
    </row>
    <row r="58" spans="2:86" x14ac:dyDescent="0.25">
      <c r="B58" s="43"/>
      <c r="C58" s="47" t="s">
        <v>116</v>
      </c>
      <c r="D58" s="43"/>
      <c r="E58" s="43"/>
      <c r="F58" s="43"/>
      <c r="G58" s="43"/>
      <c r="H58" s="43"/>
      <c r="I58" s="43"/>
      <c r="J58" s="43"/>
      <c r="K58" s="43"/>
      <c r="L58" s="43"/>
      <c r="M58" s="43"/>
      <c r="N58" s="43"/>
      <c r="O58" s="47" t="s">
        <v>35</v>
      </c>
      <c r="P58" s="43"/>
      <c r="Q58" s="47"/>
      <c r="R58" s="43"/>
      <c r="S58" s="43"/>
      <c r="T58" s="43"/>
      <c r="U58" s="43"/>
      <c r="V58" s="43"/>
      <c r="W58" s="43"/>
      <c r="X58" s="43"/>
      <c r="AV58" s="58"/>
      <c r="AW58" s="86"/>
      <c r="AX58" s="94"/>
      <c r="AY58" s="94"/>
      <c r="AZ58" s="63"/>
      <c r="BB58" s="41" t="s">
        <v>92</v>
      </c>
      <c r="BC58" s="41">
        <v>2001</v>
      </c>
      <c r="BD58" s="61">
        <f t="shared" si="18"/>
        <v>21.5</v>
      </c>
      <c r="BE58" s="61">
        <f t="shared" si="19"/>
        <v>15.6</v>
      </c>
      <c r="BF58" s="61"/>
      <c r="BK58" s="41"/>
      <c r="BL58" s="41"/>
      <c r="BM58" s="41"/>
      <c r="BN58" s="41"/>
      <c r="BO58" s="41" t="s">
        <v>92</v>
      </c>
      <c r="BP58" s="41">
        <v>2001</v>
      </c>
      <c r="BQ58" s="61">
        <f t="shared" si="20"/>
        <v>1.38</v>
      </c>
      <c r="BR58" s="61"/>
      <c r="BS58" s="61"/>
      <c r="BT58" s="41"/>
      <c r="BU58" s="41"/>
      <c r="BV58" s="41"/>
      <c r="BW58" s="41"/>
      <c r="BX58" s="41"/>
      <c r="BY58" s="41"/>
      <c r="BZ58" s="41"/>
      <c r="CA58" s="41"/>
      <c r="CB58" s="41"/>
      <c r="CC58" s="41"/>
      <c r="CD58" s="41"/>
      <c r="CE58" s="41"/>
      <c r="CF58" s="41"/>
      <c r="CG58" s="41"/>
      <c r="CH58" s="41"/>
    </row>
    <row r="59" spans="2:86" ht="12" customHeight="1" x14ac:dyDescent="0.25">
      <c r="B59" s="47"/>
      <c r="C59" s="47" t="s">
        <v>24</v>
      </c>
      <c r="D59" s="43"/>
      <c r="E59" s="43"/>
      <c r="F59" s="43"/>
      <c r="G59" s="43"/>
      <c r="H59" s="43"/>
      <c r="I59" s="47"/>
      <c r="J59" s="47"/>
      <c r="K59" s="47"/>
      <c r="L59" s="47"/>
      <c r="M59" s="47"/>
      <c r="N59" s="47"/>
      <c r="O59" s="47" t="s">
        <v>24</v>
      </c>
      <c r="P59" s="95"/>
      <c r="Q59" s="95"/>
      <c r="R59" s="43"/>
      <c r="S59" s="43"/>
      <c r="T59" s="43"/>
      <c r="U59" s="43"/>
      <c r="V59" s="43"/>
      <c r="W59" s="43"/>
      <c r="X59" s="43"/>
      <c r="AV59" s="58"/>
      <c r="AW59" s="86"/>
      <c r="AX59" s="94"/>
      <c r="AY59" s="94"/>
      <c r="AZ59" s="63"/>
      <c r="BB59" s="76" t="s">
        <v>93</v>
      </c>
      <c r="BC59" s="76">
        <v>2002</v>
      </c>
      <c r="BD59" s="61">
        <f t="shared" si="18"/>
        <v>23.8</v>
      </c>
      <c r="BE59" s="61">
        <f t="shared" si="19"/>
        <v>14.6</v>
      </c>
      <c r="BF59" s="61"/>
      <c r="BK59" s="41"/>
      <c r="BL59" s="41"/>
      <c r="BM59" s="41"/>
      <c r="BN59" s="41"/>
      <c r="BO59" s="76" t="s">
        <v>93</v>
      </c>
      <c r="BP59" s="76">
        <v>2002</v>
      </c>
      <c r="BQ59" s="61">
        <f t="shared" si="20"/>
        <v>1.64</v>
      </c>
      <c r="BR59" s="61"/>
      <c r="BS59" s="61"/>
      <c r="BT59" s="41"/>
      <c r="BU59" s="41"/>
      <c r="BV59" s="41"/>
      <c r="BW59" s="41"/>
      <c r="BX59" s="41"/>
      <c r="BY59" s="41"/>
      <c r="BZ59" s="41"/>
      <c r="CA59" s="41"/>
      <c r="CB59" s="41"/>
      <c r="CC59" s="41"/>
      <c r="CD59" s="41"/>
      <c r="CE59" s="41"/>
      <c r="CF59" s="41"/>
      <c r="CG59" s="41"/>
      <c r="CH59" s="41"/>
    </row>
    <row r="60" spans="2:86" x14ac:dyDescent="0.25">
      <c r="B60" s="43"/>
      <c r="C60" s="47" t="s">
        <v>25</v>
      </c>
      <c r="D60" s="47"/>
      <c r="E60" s="47"/>
      <c r="F60" s="47"/>
      <c r="G60" s="47"/>
      <c r="H60" s="47"/>
      <c r="I60" s="43"/>
      <c r="J60" s="47"/>
      <c r="K60" s="47"/>
      <c r="L60" s="47"/>
      <c r="M60" s="47"/>
      <c r="N60" s="47"/>
      <c r="O60" s="47" t="s">
        <v>25</v>
      </c>
      <c r="P60" s="43"/>
      <c r="Q60" s="95"/>
      <c r="R60" s="43"/>
      <c r="S60" s="43"/>
      <c r="T60" s="43"/>
      <c r="U60" s="43"/>
      <c r="V60" s="43"/>
      <c r="W60" s="43"/>
      <c r="X60" s="43"/>
      <c r="AV60" s="58"/>
      <c r="AW60" s="86"/>
      <c r="AX60" s="94"/>
      <c r="AY60" s="94"/>
      <c r="AZ60" s="63"/>
      <c r="BB60" s="41" t="s">
        <v>94</v>
      </c>
      <c r="BC60" s="41">
        <v>2003</v>
      </c>
      <c r="BD60" s="61">
        <f t="shared" si="18"/>
        <v>25.7</v>
      </c>
      <c r="BE60" s="61">
        <f t="shared" si="19"/>
        <v>14.5</v>
      </c>
      <c r="BF60" s="61"/>
      <c r="BK60" s="41"/>
      <c r="BL60" s="41"/>
      <c r="BM60" s="41"/>
      <c r="BN60" s="41"/>
      <c r="BO60" s="41" t="s">
        <v>94</v>
      </c>
      <c r="BP60" s="41">
        <v>2003</v>
      </c>
      <c r="BQ60" s="61">
        <f t="shared" si="20"/>
        <v>1.77</v>
      </c>
      <c r="BR60" s="61"/>
      <c r="BS60" s="61"/>
      <c r="BT60" s="41"/>
      <c r="BU60" s="41"/>
      <c r="BV60" s="41"/>
      <c r="BW60" s="41"/>
      <c r="BX60" s="41"/>
      <c r="BY60" s="41"/>
      <c r="BZ60" s="41"/>
      <c r="CA60" s="41"/>
      <c r="CB60" s="41"/>
      <c r="CC60" s="41"/>
      <c r="CD60" s="41"/>
      <c r="CE60" s="41"/>
      <c r="CF60" s="41"/>
      <c r="CG60" s="41"/>
      <c r="CH60" s="41"/>
    </row>
    <row r="61" spans="2:86" x14ac:dyDescent="0.25">
      <c r="B61" s="47"/>
      <c r="C61" s="47" t="s">
        <v>131</v>
      </c>
      <c r="D61" s="47"/>
      <c r="E61" s="47"/>
      <c r="F61" s="47"/>
      <c r="G61" s="47"/>
      <c r="H61" s="47"/>
      <c r="I61" s="47"/>
      <c r="J61" s="43"/>
      <c r="K61" s="43"/>
      <c r="L61" s="43"/>
      <c r="M61" s="43"/>
      <c r="N61" s="43"/>
      <c r="O61" s="47" t="s">
        <v>36</v>
      </c>
      <c r="P61" s="43"/>
      <c r="Q61" s="43"/>
      <c r="R61" s="43"/>
      <c r="S61" s="43"/>
      <c r="T61" s="43"/>
      <c r="U61" s="43"/>
      <c r="V61" s="43"/>
      <c r="W61" s="43"/>
      <c r="X61" s="43"/>
      <c r="AV61" s="58"/>
      <c r="AW61" s="86"/>
      <c r="AX61" s="94"/>
      <c r="AY61" s="94"/>
      <c r="AZ61" s="63"/>
      <c r="BB61" s="41" t="s">
        <v>95</v>
      </c>
      <c r="BC61" s="61">
        <v>2004</v>
      </c>
      <c r="BD61" s="61">
        <f t="shared" si="18"/>
        <v>26.9</v>
      </c>
      <c r="BE61" s="61">
        <f t="shared" si="19"/>
        <v>14.6</v>
      </c>
      <c r="BF61" s="61"/>
      <c r="BK61" s="41"/>
      <c r="BL61" s="41"/>
      <c r="BM61" s="41"/>
      <c r="BN61" s="41"/>
      <c r="BO61" s="41" t="s">
        <v>95</v>
      </c>
      <c r="BP61" s="61">
        <v>2004</v>
      </c>
      <c r="BQ61" s="61">
        <f t="shared" si="20"/>
        <v>1.84</v>
      </c>
      <c r="BR61" s="61"/>
      <c r="BS61" s="61"/>
      <c r="BT61" s="41"/>
      <c r="BU61" s="41"/>
      <c r="BV61" s="41"/>
      <c r="BW61" s="41"/>
      <c r="BX61" s="41"/>
      <c r="BY61" s="41"/>
      <c r="BZ61" s="41"/>
      <c r="CA61" s="41"/>
      <c r="CB61" s="41"/>
      <c r="CC61" s="41"/>
      <c r="CD61" s="41"/>
      <c r="CE61" s="41"/>
      <c r="CF61" s="41"/>
      <c r="CG61" s="41"/>
      <c r="CH61" s="41"/>
    </row>
    <row r="62" spans="2:86" x14ac:dyDescent="0.25">
      <c r="B62" s="47"/>
      <c r="C62" s="47"/>
      <c r="D62" s="47"/>
      <c r="E62" s="47"/>
      <c r="F62" s="47"/>
      <c r="G62" s="47"/>
      <c r="H62" s="47"/>
      <c r="I62" s="47"/>
      <c r="J62" s="43"/>
      <c r="K62" s="43"/>
      <c r="L62" s="43"/>
      <c r="M62" s="43"/>
      <c r="N62" s="43"/>
      <c r="O62" s="43"/>
      <c r="P62" s="43"/>
      <c r="Q62" s="43"/>
      <c r="R62" s="43"/>
      <c r="S62" s="43"/>
      <c r="T62" s="43"/>
      <c r="U62" s="43"/>
      <c r="V62" s="43"/>
      <c r="W62" s="43"/>
      <c r="X62" s="43"/>
      <c r="AV62" s="58"/>
      <c r="AW62" s="86"/>
      <c r="AX62" s="94"/>
      <c r="AY62" s="94"/>
      <c r="AZ62" s="63"/>
      <c r="BB62" s="41" t="s">
        <v>96</v>
      </c>
      <c r="BC62" s="41">
        <v>2005</v>
      </c>
      <c r="BD62" s="61">
        <f t="shared" si="18"/>
        <v>25.3</v>
      </c>
      <c r="BE62" s="61">
        <f t="shared" si="19"/>
        <v>14.5</v>
      </c>
      <c r="BF62" s="61"/>
      <c r="BK62" s="41"/>
      <c r="BL62" s="41"/>
      <c r="BM62" s="41"/>
      <c r="BN62" s="41"/>
      <c r="BO62" s="41" t="s">
        <v>96</v>
      </c>
      <c r="BP62" s="41">
        <v>2005</v>
      </c>
      <c r="BQ62" s="61">
        <f t="shared" si="20"/>
        <v>1.74</v>
      </c>
      <c r="BR62" s="61"/>
      <c r="BS62" s="61"/>
      <c r="BT62" s="41"/>
      <c r="BU62" s="41"/>
      <c r="BV62" s="41"/>
      <c r="BW62" s="41"/>
      <c r="BX62" s="41"/>
      <c r="BY62" s="41"/>
      <c r="BZ62" s="41"/>
      <c r="CA62" s="41"/>
      <c r="CB62" s="41"/>
      <c r="CC62" s="41"/>
      <c r="CD62" s="41"/>
      <c r="CE62" s="41"/>
      <c r="CF62" s="41"/>
      <c r="CG62" s="41"/>
      <c r="CH62" s="41"/>
    </row>
    <row r="63" spans="2:86" x14ac:dyDescent="0.25">
      <c r="B63" s="43"/>
      <c r="C63" s="47" t="s">
        <v>22</v>
      </c>
      <c r="D63" s="43"/>
      <c r="E63" s="43"/>
      <c r="F63" s="43"/>
      <c r="G63" s="43"/>
      <c r="H63" s="43"/>
      <c r="I63" s="43"/>
      <c r="J63" s="43"/>
      <c r="K63" s="43"/>
      <c r="L63" s="43"/>
      <c r="M63" s="43"/>
      <c r="N63" s="43"/>
      <c r="O63" s="47" t="s">
        <v>22</v>
      </c>
      <c r="P63" s="95"/>
      <c r="Q63" s="95"/>
      <c r="R63" s="43"/>
      <c r="S63" s="43"/>
      <c r="T63" s="43"/>
      <c r="U63" s="43"/>
      <c r="V63" s="43"/>
      <c r="W63" s="43"/>
      <c r="X63" s="43"/>
      <c r="AV63" s="58"/>
      <c r="AW63" s="86"/>
      <c r="AX63" s="94"/>
      <c r="AY63" s="94"/>
      <c r="AZ63" s="63"/>
      <c r="BB63" s="41" t="s">
        <v>97</v>
      </c>
      <c r="BC63" s="41">
        <v>2006</v>
      </c>
      <c r="BD63" s="61">
        <f t="shared" si="18"/>
        <v>22.5</v>
      </c>
      <c r="BE63" s="61">
        <f t="shared" si="19"/>
        <v>14.6</v>
      </c>
      <c r="BF63" s="61"/>
      <c r="BK63" s="41"/>
      <c r="BL63" s="41"/>
      <c r="BM63" s="41"/>
      <c r="BN63" s="41"/>
      <c r="BO63" s="41" t="s">
        <v>97</v>
      </c>
      <c r="BP63" s="41">
        <v>2006</v>
      </c>
      <c r="BQ63" s="61">
        <f t="shared" si="20"/>
        <v>1.55</v>
      </c>
      <c r="BR63" s="61"/>
      <c r="BS63" s="61"/>
      <c r="BT63" s="41"/>
      <c r="BU63" s="41"/>
      <c r="BV63" s="41"/>
      <c r="BW63" s="41"/>
      <c r="BX63" s="41"/>
      <c r="BY63" s="41"/>
      <c r="BZ63" s="41"/>
      <c r="CA63" s="41"/>
      <c r="CB63" s="41"/>
      <c r="CC63" s="41"/>
      <c r="CD63" s="41"/>
      <c r="CE63" s="41"/>
      <c r="CF63" s="41"/>
      <c r="CG63" s="41"/>
      <c r="CH63" s="41"/>
    </row>
    <row r="64" spans="2:86" x14ac:dyDescent="0.25">
      <c r="B64" s="43"/>
      <c r="C64" s="47" t="s">
        <v>117</v>
      </c>
      <c r="D64" s="47"/>
      <c r="E64" s="47"/>
      <c r="F64" s="47"/>
      <c r="G64" s="47"/>
      <c r="H64" s="47"/>
      <c r="I64" s="43"/>
      <c r="J64" s="43"/>
      <c r="K64" s="43"/>
      <c r="L64" s="43"/>
      <c r="M64" s="43"/>
      <c r="N64" s="43"/>
      <c r="O64" s="47" t="s">
        <v>117</v>
      </c>
      <c r="P64" s="95"/>
      <c r="Q64" s="95"/>
      <c r="R64" s="43"/>
      <c r="S64" s="43"/>
      <c r="T64" s="43"/>
      <c r="U64" s="43"/>
      <c r="V64" s="43"/>
      <c r="W64" s="43"/>
      <c r="X64" s="43"/>
      <c r="AV64" s="58"/>
      <c r="AW64" s="86"/>
      <c r="AX64" s="94"/>
      <c r="AY64" s="94"/>
      <c r="AZ64" s="63"/>
      <c r="BB64" s="41" t="s">
        <v>98</v>
      </c>
      <c r="BC64" s="41">
        <v>2007</v>
      </c>
      <c r="BD64" s="61">
        <f t="shared" si="18"/>
        <v>20.2</v>
      </c>
      <c r="BE64" s="61">
        <f t="shared" si="19"/>
        <v>14.7</v>
      </c>
      <c r="BK64" s="41"/>
      <c r="BL64" s="41"/>
      <c r="BM64" s="41"/>
      <c r="BN64" s="41"/>
      <c r="BO64" s="41" t="s">
        <v>98</v>
      </c>
      <c r="BP64" s="41">
        <v>2007</v>
      </c>
      <c r="BQ64" s="61">
        <f t="shared" si="20"/>
        <v>1.37</v>
      </c>
      <c r="BR64" s="41"/>
      <c r="BS64" s="41"/>
      <c r="BT64" s="41"/>
      <c r="BU64" s="41"/>
      <c r="BV64" s="41"/>
      <c r="BW64" s="41"/>
      <c r="BX64" s="41"/>
      <c r="BY64" s="41"/>
      <c r="BZ64" s="41"/>
      <c r="CA64" s="41"/>
      <c r="CB64" s="41"/>
      <c r="CC64" s="41"/>
      <c r="CD64" s="41"/>
      <c r="CE64" s="41"/>
      <c r="CF64" s="41"/>
      <c r="CG64" s="41"/>
      <c r="CH64" s="41"/>
    </row>
    <row r="65" spans="2:86" x14ac:dyDescent="0.25">
      <c r="B65" s="43"/>
      <c r="C65" s="47"/>
      <c r="D65" s="43"/>
      <c r="E65" s="43"/>
      <c r="F65" s="43"/>
      <c r="G65" s="43"/>
      <c r="H65" s="43"/>
      <c r="I65" s="43"/>
      <c r="J65" s="43"/>
      <c r="K65" s="43"/>
      <c r="L65" s="43"/>
      <c r="M65" s="43"/>
      <c r="N65" s="43"/>
      <c r="O65" s="95"/>
      <c r="P65" s="95"/>
      <c r="Q65" s="95"/>
      <c r="R65" s="43"/>
      <c r="S65" s="43"/>
      <c r="T65" s="43"/>
      <c r="U65" s="43"/>
      <c r="V65" s="43"/>
      <c r="W65" s="43"/>
      <c r="X65" s="43"/>
      <c r="AV65" s="58"/>
      <c r="AW65" s="86"/>
      <c r="AX65" s="94"/>
      <c r="AY65" s="94"/>
      <c r="AZ65" s="63"/>
      <c r="BB65" s="41" t="s">
        <v>99</v>
      </c>
      <c r="BC65" s="41">
        <v>2008</v>
      </c>
      <c r="BD65" s="61">
        <f t="shared" si="18"/>
        <v>19.899999999999999</v>
      </c>
      <c r="BE65" s="61">
        <f t="shared" si="19"/>
        <v>14.6</v>
      </c>
      <c r="BF65" s="61"/>
      <c r="BK65" s="41"/>
      <c r="BL65" s="41"/>
      <c r="BM65" s="41"/>
      <c r="BN65" s="41"/>
      <c r="BO65" s="41" t="s">
        <v>99</v>
      </c>
      <c r="BP65" s="41">
        <v>2008</v>
      </c>
      <c r="BQ65" s="61">
        <f t="shared" si="20"/>
        <v>1.37</v>
      </c>
      <c r="BR65" s="61"/>
      <c r="BS65" s="61"/>
      <c r="BT65" s="41"/>
      <c r="BU65" s="41"/>
      <c r="BV65" s="41"/>
      <c r="BW65" s="41"/>
      <c r="BX65" s="41"/>
      <c r="BY65" s="41"/>
      <c r="BZ65" s="41"/>
      <c r="CA65" s="41"/>
      <c r="CB65" s="41"/>
      <c r="CC65" s="41"/>
      <c r="CD65" s="41"/>
      <c r="CE65" s="41"/>
      <c r="CF65" s="41"/>
      <c r="CG65" s="41"/>
      <c r="CH65" s="41"/>
    </row>
    <row r="66" spans="2:86" x14ac:dyDescent="0.25">
      <c r="O66" s="96"/>
      <c r="P66" s="96"/>
      <c r="Q66" s="96"/>
      <c r="AV66" s="58"/>
      <c r="AW66" s="86"/>
      <c r="AX66" s="94"/>
      <c r="AY66" s="94"/>
      <c r="AZ66" s="63"/>
      <c r="BB66" s="41" t="s">
        <v>100</v>
      </c>
      <c r="BC66" s="41">
        <v>2009</v>
      </c>
      <c r="BD66" s="61">
        <f t="shared" si="18"/>
        <v>22.8</v>
      </c>
      <c r="BE66" s="61">
        <f t="shared" si="19"/>
        <v>14.3</v>
      </c>
      <c r="BF66" s="61"/>
      <c r="BK66" s="41"/>
      <c r="BL66" s="41"/>
      <c r="BM66" s="41"/>
      <c r="BN66" s="41"/>
      <c r="BO66" s="41" t="s">
        <v>100</v>
      </c>
      <c r="BP66" s="41">
        <v>2009</v>
      </c>
      <c r="BQ66" s="61">
        <f t="shared" si="20"/>
        <v>1.6</v>
      </c>
      <c r="BR66" s="61"/>
      <c r="BS66" s="61"/>
      <c r="BT66" s="41"/>
      <c r="BU66" s="41"/>
      <c r="BV66" s="41"/>
      <c r="BW66" s="41"/>
      <c r="BX66" s="41"/>
      <c r="BY66" s="41"/>
      <c r="BZ66" s="41"/>
      <c r="CA66" s="41"/>
      <c r="CB66" s="41"/>
      <c r="CC66" s="41"/>
      <c r="CD66" s="41"/>
      <c r="CE66" s="41"/>
      <c r="CF66" s="41"/>
      <c r="CG66" s="41"/>
      <c r="CH66" s="41"/>
    </row>
    <row r="67" spans="2:86" x14ac:dyDescent="0.25">
      <c r="D67" s="97"/>
      <c r="E67" s="97"/>
      <c r="F67" s="97"/>
      <c r="O67" s="96"/>
      <c r="P67" s="96"/>
      <c r="Q67" s="96"/>
      <c r="AV67" s="58"/>
      <c r="AW67" s="86"/>
      <c r="AX67" s="94"/>
      <c r="AY67" s="94"/>
      <c r="AZ67" s="63"/>
      <c r="BB67" s="41" t="s">
        <v>101</v>
      </c>
      <c r="BC67" s="41">
        <v>2010</v>
      </c>
      <c r="BD67" s="61">
        <f t="shared" si="18"/>
        <v>24.3</v>
      </c>
      <c r="BE67" s="61">
        <f t="shared" si="19"/>
        <v>14</v>
      </c>
      <c r="BF67" s="61"/>
      <c r="BK67" s="41"/>
      <c r="BL67" s="41"/>
      <c r="BM67" s="41"/>
      <c r="BN67" s="41"/>
      <c r="BO67" s="41" t="s">
        <v>101</v>
      </c>
      <c r="BP67" s="41">
        <v>2010</v>
      </c>
      <c r="BQ67" s="61">
        <f t="shared" si="20"/>
        <v>1.73</v>
      </c>
      <c r="BR67" s="61"/>
      <c r="BS67" s="61"/>
      <c r="BT67" s="41"/>
      <c r="BU67" s="41"/>
      <c r="BV67" s="41"/>
      <c r="BW67" s="41"/>
      <c r="BX67" s="41"/>
      <c r="BY67" s="41"/>
      <c r="BZ67" s="41"/>
      <c r="CA67" s="41"/>
      <c r="CB67" s="41"/>
      <c r="CC67" s="41"/>
      <c r="CD67" s="41"/>
      <c r="CE67" s="41"/>
      <c r="CF67" s="41"/>
      <c r="CG67" s="41"/>
      <c r="CH67" s="41"/>
    </row>
    <row r="68" spans="2:86" x14ac:dyDescent="0.25">
      <c r="D68" s="97"/>
      <c r="E68" s="97"/>
      <c r="F68" s="97"/>
      <c r="O68" s="96"/>
      <c r="P68" s="96"/>
      <c r="Q68" s="96"/>
      <c r="AV68" s="58"/>
      <c r="AW68" s="86"/>
      <c r="AX68" s="94"/>
      <c r="AY68" s="94"/>
      <c r="AZ68" s="63"/>
      <c r="BB68" s="41" t="s">
        <v>102</v>
      </c>
      <c r="BC68" s="41">
        <v>2011</v>
      </c>
      <c r="BD68" s="61">
        <f t="shared" si="18"/>
        <v>23.6</v>
      </c>
      <c r="BE68" s="61">
        <f t="shared" si="19"/>
        <v>13.5</v>
      </c>
      <c r="BF68" s="61"/>
      <c r="BK68" s="41"/>
      <c r="BL68" s="41"/>
      <c r="BM68" s="41"/>
      <c r="BN68" s="41"/>
      <c r="BO68" s="41" t="s">
        <v>102</v>
      </c>
      <c r="BP68" s="41">
        <v>2011</v>
      </c>
      <c r="BQ68" s="61">
        <f t="shared" si="20"/>
        <v>1.76</v>
      </c>
      <c r="BR68" s="61"/>
      <c r="BS68" s="61"/>
      <c r="BT68" s="41"/>
      <c r="BU68" s="41"/>
      <c r="BV68" s="41"/>
      <c r="BW68" s="41"/>
      <c r="BX68" s="41"/>
      <c r="BY68" s="41"/>
      <c r="BZ68" s="41"/>
      <c r="CA68" s="41"/>
      <c r="CB68" s="41"/>
      <c r="CC68" s="41"/>
      <c r="CD68" s="41"/>
      <c r="CE68" s="41"/>
      <c r="CF68" s="41"/>
      <c r="CG68" s="41"/>
      <c r="CH68" s="41"/>
    </row>
    <row r="69" spans="2:86" x14ac:dyDescent="0.25">
      <c r="D69" s="97"/>
      <c r="E69" s="97"/>
      <c r="F69" s="97"/>
      <c r="O69" s="96"/>
      <c r="P69" s="96"/>
      <c r="Q69" s="96"/>
      <c r="AV69" s="58"/>
      <c r="AW69" s="86"/>
      <c r="AX69" s="94"/>
      <c r="AY69" s="94"/>
      <c r="AZ69" s="63"/>
      <c r="BB69" s="41" t="s">
        <v>103</v>
      </c>
      <c r="BC69" s="41">
        <v>2012</v>
      </c>
      <c r="BD69" s="61">
        <f t="shared" si="18"/>
        <v>21.8</v>
      </c>
      <c r="BE69" s="61">
        <f t="shared" si="19"/>
        <v>13.1</v>
      </c>
      <c r="BF69" s="61"/>
      <c r="BK69" s="41"/>
      <c r="BL69" s="41"/>
      <c r="BM69" s="41"/>
      <c r="BN69" s="41"/>
      <c r="BO69" s="41" t="s">
        <v>103</v>
      </c>
      <c r="BP69" s="41">
        <v>2012</v>
      </c>
      <c r="BQ69" s="61">
        <f t="shared" si="20"/>
        <v>1.67</v>
      </c>
      <c r="BR69" s="61"/>
      <c r="BS69" s="61"/>
      <c r="BT69" s="41"/>
      <c r="BU69" s="41"/>
      <c r="BV69" s="41"/>
      <c r="BW69" s="41"/>
      <c r="BX69" s="41"/>
      <c r="BY69" s="41"/>
      <c r="BZ69" s="41"/>
      <c r="CA69" s="41"/>
      <c r="CB69" s="41"/>
      <c r="CC69" s="41"/>
      <c r="CD69" s="41"/>
      <c r="CE69" s="41"/>
      <c r="CF69" s="41"/>
      <c r="CG69" s="41"/>
      <c r="CH69" s="41"/>
    </row>
    <row r="70" spans="2:86" x14ac:dyDescent="0.25">
      <c r="D70" s="97"/>
      <c r="E70" s="97"/>
      <c r="F70" s="97"/>
      <c r="O70" s="96"/>
      <c r="P70" s="96"/>
      <c r="Q70" s="96"/>
      <c r="AV70" s="58"/>
      <c r="AW70" s="86"/>
      <c r="AX70" s="94"/>
      <c r="AY70" s="94"/>
      <c r="AZ70" s="63"/>
      <c r="BD70" s="61"/>
      <c r="BE70" s="61"/>
      <c r="BF70" s="61"/>
      <c r="BK70" s="41"/>
      <c r="BL70" s="41"/>
      <c r="BM70" s="41"/>
      <c r="BN70" s="41"/>
      <c r="BO70" s="41"/>
      <c r="BP70" s="41"/>
      <c r="BQ70" s="61"/>
      <c r="BR70" s="61"/>
      <c r="BS70" s="61"/>
      <c r="BT70" s="41"/>
      <c r="BU70" s="41"/>
      <c r="BV70" s="41"/>
      <c r="BW70" s="41"/>
      <c r="BX70" s="41"/>
      <c r="BY70" s="41"/>
      <c r="BZ70" s="41"/>
      <c r="CA70" s="41"/>
      <c r="CB70" s="41"/>
      <c r="CC70" s="41"/>
      <c r="CD70" s="41"/>
      <c r="CE70" s="41"/>
      <c r="CF70" s="41"/>
      <c r="CG70" s="41"/>
      <c r="CH70" s="41"/>
    </row>
    <row r="71" spans="2:86" x14ac:dyDescent="0.25">
      <c r="D71" s="97"/>
      <c r="E71" s="97"/>
      <c r="F71" s="97"/>
      <c r="O71" s="96"/>
      <c r="P71" s="96"/>
      <c r="Q71" s="96"/>
      <c r="AV71" s="58"/>
      <c r="AW71" s="86"/>
      <c r="AX71" s="94"/>
      <c r="AY71" s="94"/>
      <c r="AZ71" s="63"/>
      <c r="BA71" s="41" t="s">
        <v>7</v>
      </c>
      <c r="BB71" s="61" t="s">
        <v>87</v>
      </c>
      <c r="BC71" s="61">
        <v>1996</v>
      </c>
      <c r="BD71" s="61">
        <f t="shared" ref="BD71:BD87" si="21">IFERROR(VALUE(FIXED(VLOOKUP($BC71&amp;$BB$29&amp;$BC$12&amp;"Maori",ethnicdata,7,FALSE),1)),NA())</f>
        <v>9.1999999999999993</v>
      </c>
      <c r="BE71" s="61">
        <f t="shared" ref="BE71:BE87" si="22">IFERROR(VALUE(FIXED(VLOOKUP($BC71&amp;$BB$29&amp;$BC$12&amp;"nonMaori",ethnicdata,7,FALSE),1)),NA())</f>
        <v>5.3</v>
      </c>
      <c r="BF71" s="61"/>
      <c r="BK71" s="41"/>
      <c r="BL71" s="41"/>
      <c r="BM71" s="41"/>
      <c r="BN71" s="41" t="s">
        <v>7</v>
      </c>
      <c r="BO71" s="61" t="s">
        <v>87</v>
      </c>
      <c r="BP71" s="61">
        <v>1996</v>
      </c>
      <c r="BQ71" s="61">
        <f t="shared" ref="BQ71:BQ87" si="23">IFERROR(VALUE(FIXED(VLOOKUP($BC71&amp;$BB$29&amp;$BC$12&amp;"Maori",ethnicdata,10,FALSE),2)),NA())</f>
        <v>1.73</v>
      </c>
      <c r="BR71" s="61"/>
      <c r="BS71" s="61"/>
      <c r="BT71" s="41"/>
      <c r="BU71" s="41"/>
      <c r="BV71" s="41"/>
      <c r="BW71" s="41"/>
      <c r="BX71" s="41"/>
      <c r="BY71" s="41"/>
      <c r="BZ71" s="41"/>
      <c r="CA71" s="41"/>
      <c r="CB71" s="41"/>
      <c r="CC71" s="41"/>
      <c r="CD71" s="41"/>
      <c r="CE71" s="41"/>
      <c r="CF71" s="41"/>
      <c r="CG71" s="41"/>
      <c r="CH71" s="41"/>
    </row>
    <row r="72" spans="2:86" x14ac:dyDescent="0.25">
      <c r="D72" s="97"/>
      <c r="E72" s="97"/>
      <c r="F72" s="97"/>
      <c r="O72" s="96"/>
      <c r="P72" s="96"/>
      <c r="Q72" s="96"/>
      <c r="AV72" s="58"/>
      <c r="AW72" s="86"/>
      <c r="AX72" s="94"/>
      <c r="AY72" s="94"/>
      <c r="AZ72" s="63"/>
      <c r="BB72" s="67" t="s">
        <v>88</v>
      </c>
      <c r="BC72" s="41">
        <v>1997</v>
      </c>
      <c r="BD72" s="61">
        <f t="shared" si="21"/>
        <v>8.1999999999999993</v>
      </c>
      <c r="BE72" s="61">
        <f t="shared" si="22"/>
        <v>5.6</v>
      </c>
      <c r="BF72" s="61"/>
      <c r="BK72" s="41"/>
      <c r="BL72" s="41"/>
      <c r="BM72" s="41"/>
      <c r="BN72" s="41"/>
      <c r="BO72" s="67" t="s">
        <v>88</v>
      </c>
      <c r="BP72" s="41">
        <v>1997</v>
      </c>
      <c r="BQ72" s="61">
        <f t="shared" si="23"/>
        <v>1.48</v>
      </c>
      <c r="BR72" s="61"/>
      <c r="BS72" s="61"/>
      <c r="BT72" s="61"/>
      <c r="BU72" s="41"/>
      <c r="BV72" s="41"/>
      <c r="BW72" s="41"/>
      <c r="BX72" s="41"/>
      <c r="BY72" s="41"/>
      <c r="BZ72" s="41"/>
      <c r="CA72" s="41"/>
      <c r="CB72" s="41"/>
      <c r="CC72" s="41"/>
      <c r="CD72" s="41"/>
      <c r="CE72" s="41"/>
      <c r="CF72" s="41"/>
      <c r="CG72" s="41"/>
      <c r="CH72" s="41"/>
    </row>
    <row r="73" spans="2:86" x14ac:dyDescent="0.25">
      <c r="D73" s="97"/>
      <c r="E73" s="97"/>
      <c r="F73" s="97"/>
      <c r="O73" s="96"/>
      <c r="P73" s="96"/>
      <c r="Q73" s="96"/>
      <c r="AV73" s="58"/>
      <c r="AW73" s="86"/>
      <c r="AX73" s="94"/>
      <c r="AY73" s="94"/>
      <c r="AZ73" s="63"/>
      <c r="BB73" s="76" t="s">
        <v>89</v>
      </c>
      <c r="BC73" s="76">
        <v>1998</v>
      </c>
      <c r="BD73" s="61">
        <f t="shared" si="21"/>
        <v>6.5</v>
      </c>
      <c r="BE73" s="61">
        <f t="shared" si="22"/>
        <v>5</v>
      </c>
      <c r="BF73" s="61"/>
      <c r="BK73" s="41"/>
      <c r="BL73" s="41"/>
      <c r="BM73" s="41"/>
      <c r="BN73" s="41"/>
      <c r="BO73" s="76" t="s">
        <v>89</v>
      </c>
      <c r="BP73" s="76">
        <v>1998</v>
      </c>
      <c r="BQ73" s="61">
        <f t="shared" si="23"/>
        <v>1.29</v>
      </c>
      <c r="BR73" s="61"/>
      <c r="BS73" s="61"/>
      <c r="BT73" s="61"/>
      <c r="BU73" s="41"/>
      <c r="BV73" s="41"/>
      <c r="BW73" s="41"/>
      <c r="BX73" s="41"/>
      <c r="BY73" s="41"/>
      <c r="BZ73" s="41"/>
      <c r="CA73" s="41"/>
      <c r="CB73" s="41"/>
      <c r="CC73" s="41"/>
      <c r="CD73" s="41"/>
      <c r="CE73" s="41"/>
      <c r="CF73" s="41"/>
      <c r="CG73" s="41"/>
      <c r="CH73" s="41"/>
    </row>
    <row r="74" spans="2:86" x14ac:dyDescent="0.25">
      <c r="D74" s="97"/>
      <c r="E74" s="97"/>
      <c r="F74" s="97"/>
      <c r="O74" s="96"/>
      <c r="P74" s="96"/>
      <c r="Q74" s="96"/>
      <c r="AV74" s="93"/>
      <c r="AW74" s="93"/>
      <c r="AX74" s="93"/>
      <c r="AY74" s="93"/>
      <c r="AZ74" s="63"/>
      <c r="BB74" s="67" t="s">
        <v>90</v>
      </c>
      <c r="BC74" s="41">
        <v>1999</v>
      </c>
      <c r="BD74" s="61">
        <f t="shared" si="21"/>
        <v>5.8</v>
      </c>
      <c r="BE74" s="61">
        <f t="shared" si="22"/>
        <v>4.7</v>
      </c>
      <c r="BF74" s="61"/>
      <c r="BK74" s="41"/>
      <c r="BL74" s="41"/>
      <c r="BM74" s="41"/>
      <c r="BN74" s="41"/>
      <c r="BO74" s="67" t="s">
        <v>90</v>
      </c>
      <c r="BP74" s="41">
        <v>1999</v>
      </c>
      <c r="BQ74" s="61">
        <f t="shared" si="23"/>
        <v>1.24</v>
      </c>
      <c r="BR74" s="61"/>
      <c r="BS74" s="61"/>
      <c r="BT74" s="61"/>
      <c r="BU74" s="41"/>
      <c r="BV74" s="41"/>
      <c r="BW74" s="41"/>
      <c r="BX74" s="41"/>
      <c r="BY74" s="41"/>
      <c r="BZ74" s="41"/>
      <c r="CA74" s="41"/>
      <c r="CB74" s="41"/>
      <c r="CC74" s="41"/>
      <c r="CD74" s="41"/>
      <c r="CE74" s="41"/>
      <c r="CF74" s="41"/>
      <c r="CG74" s="41"/>
      <c r="CH74" s="41"/>
    </row>
    <row r="75" spans="2:86" x14ac:dyDescent="0.25">
      <c r="D75" s="97"/>
      <c r="E75" s="97"/>
      <c r="F75" s="97"/>
      <c r="O75" s="96"/>
      <c r="P75" s="96"/>
      <c r="Q75" s="96"/>
      <c r="AV75" s="93"/>
      <c r="AW75" s="93"/>
      <c r="AX75" s="93"/>
      <c r="AY75" s="93"/>
      <c r="AZ75" s="63"/>
      <c r="BB75" s="67" t="s">
        <v>91</v>
      </c>
      <c r="BC75" s="61">
        <v>2000</v>
      </c>
      <c r="BD75" s="61">
        <f t="shared" si="21"/>
        <v>5.7</v>
      </c>
      <c r="BE75" s="61">
        <f t="shared" si="22"/>
        <v>4.4000000000000004</v>
      </c>
      <c r="BF75" s="61"/>
      <c r="BK75" s="41"/>
      <c r="BL75" s="41"/>
      <c r="BM75" s="41"/>
      <c r="BN75" s="41"/>
      <c r="BO75" s="67" t="s">
        <v>91</v>
      </c>
      <c r="BP75" s="61">
        <v>2000</v>
      </c>
      <c r="BQ75" s="61">
        <f t="shared" si="23"/>
        <v>1.29</v>
      </c>
      <c r="BR75" s="61"/>
      <c r="BS75" s="61"/>
      <c r="BT75" s="61"/>
      <c r="BU75" s="41"/>
      <c r="BV75" s="41"/>
      <c r="BW75" s="41"/>
      <c r="BX75" s="41"/>
      <c r="BY75" s="41"/>
      <c r="BZ75" s="41"/>
      <c r="CA75" s="41"/>
      <c r="CB75" s="41"/>
      <c r="CC75" s="41"/>
      <c r="CD75" s="41"/>
      <c r="CE75" s="41"/>
      <c r="CF75" s="41"/>
      <c r="CG75" s="41"/>
      <c r="CH75" s="41"/>
    </row>
    <row r="76" spans="2:86" x14ac:dyDescent="0.25">
      <c r="D76" s="97"/>
      <c r="E76" s="97"/>
      <c r="F76" s="97"/>
      <c r="O76" s="96"/>
      <c r="P76" s="96"/>
      <c r="Q76" s="96"/>
      <c r="BB76" s="41" t="s">
        <v>92</v>
      </c>
      <c r="BC76" s="41">
        <v>2001</v>
      </c>
      <c r="BD76" s="61">
        <f t="shared" si="21"/>
        <v>6.6</v>
      </c>
      <c r="BE76" s="61">
        <f t="shared" si="22"/>
        <v>5</v>
      </c>
      <c r="BK76" s="41"/>
      <c r="BL76" s="41"/>
      <c r="BM76" s="41"/>
      <c r="BN76" s="41"/>
      <c r="BO76" s="41" t="s">
        <v>92</v>
      </c>
      <c r="BP76" s="41">
        <v>2001</v>
      </c>
      <c r="BQ76" s="61">
        <f t="shared" si="23"/>
        <v>1.32</v>
      </c>
      <c r="BR76" s="61"/>
      <c r="BS76" s="61"/>
      <c r="BT76" s="41"/>
      <c r="BU76" s="41"/>
      <c r="BV76" s="41"/>
      <c r="BW76" s="41"/>
      <c r="BX76" s="41"/>
      <c r="BY76" s="41"/>
      <c r="BZ76" s="41"/>
      <c r="CA76" s="41"/>
      <c r="CB76" s="41"/>
      <c r="CC76" s="41"/>
      <c r="CD76" s="41"/>
      <c r="CE76" s="41"/>
      <c r="CF76" s="41"/>
      <c r="CG76" s="41"/>
      <c r="CH76" s="41"/>
    </row>
    <row r="77" spans="2:86" x14ac:dyDescent="0.25">
      <c r="D77" s="97"/>
      <c r="E77" s="97"/>
      <c r="F77" s="97"/>
      <c r="O77" s="96"/>
      <c r="P77" s="96"/>
      <c r="Q77" s="96"/>
      <c r="BB77" s="76" t="s">
        <v>93</v>
      </c>
      <c r="BC77" s="76">
        <v>2002</v>
      </c>
      <c r="BD77" s="61">
        <f t="shared" si="21"/>
        <v>7.3</v>
      </c>
      <c r="BE77" s="61">
        <f t="shared" si="22"/>
        <v>4.8</v>
      </c>
      <c r="BK77" s="41"/>
      <c r="BL77" s="41"/>
      <c r="BM77" s="41"/>
      <c r="BN77" s="41"/>
      <c r="BO77" s="76" t="s">
        <v>93</v>
      </c>
      <c r="BP77" s="76">
        <v>2002</v>
      </c>
      <c r="BQ77" s="61">
        <f t="shared" si="23"/>
        <v>1.53</v>
      </c>
      <c r="BR77" s="41"/>
      <c r="BS77" s="41"/>
      <c r="BT77" s="41"/>
      <c r="BU77" s="41"/>
      <c r="BV77" s="41"/>
      <c r="BW77" s="41"/>
      <c r="BX77" s="41"/>
      <c r="BY77" s="41"/>
      <c r="BZ77" s="41"/>
      <c r="CA77" s="41"/>
      <c r="CB77" s="41"/>
      <c r="CC77" s="41"/>
      <c r="CD77" s="41"/>
      <c r="CE77" s="41"/>
      <c r="CF77" s="41"/>
      <c r="CG77" s="41"/>
      <c r="CH77" s="41"/>
    </row>
    <row r="78" spans="2:86" x14ac:dyDescent="0.25">
      <c r="D78" s="97"/>
      <c r="E78" s="97"/>
      <c r="F78" s="97"/>
      <c r="O78" s="96"/>
      <c r="P78" s="96"/>
      <c r="Q78" s="96"/>
      <c r="BB78" s="41" t="s">
        <v>94</v>
      </c>
      <c r="BC78" s="41">
        <v>2003</v>
      </c>
      <c r="BD78" s="61">
        <f t="shared" si="21"/>
        <v>8.1</v>
      </c>
      <c r="BE78" s="61">
        <f t="shared" si="22"/>
        <v>4.5999999999999996</v>
      </c>
      <c r="BK78" s="41"/>
      <c r="BL78" s="41"/>
      <c r="BM78" s="41"/>
      <c r="BN78" s="41"/>
      <c r="BO78" s="41" t="s">
        <v>94</v>
      </c>
      <c r="BP78" s="41">
        <v>2003</v>
      </c>
      <c r="BQ78" s="61">
        <f t="shared" si="23"/>
        <v>1.74</v>
      </c>
      <c r="BR78" s="41"/>
      <c r="BS78" s="41"/>
      <c r="BT78" s="41"/>
      <c r="BU78" s="41"/>
      <c r="BV78" s="41"/>
      <c r="BW78" s="41"/>
      <c r="BX78" s="41"/>
      <c r="BY78" s="41"/>
      <c r="BZ78" s="41"/>
      <c r="CA78" s="41"/>
      <c r="CB78" s="41"/>
      <c r="CC78" s="41"/>
      <c r="CD78" s="41"/>
      <c r="CE78" s="41"/>
      <c r="CF78" s="41"/>
      <c r="CG78" s="41"/>
      <c r="CH78" s="41"/>
    </row>
    <row r="79" spans="2:86" x14ac:dyDescent="0.25">
      <c r="D79" s="97"/>
      <c r="E79" s="97"/>
      <c r="F79" s="97"/>
      <c r="O79" s="96"/>
      <c r="P79" s="96"/>
      <c r="Q79" s="96"/>
      <c r="BB79" s="41" t="s">
        <v>95</v>
      </c>
      <c r="BC79" s="61">
        <v>2004</v>
      </c>
      <c r="BD79" s="61">
        <f t="shared" si="21"/>
        <v>9.1</v>
      </c>
      <c r="BE79" s="61">
        <f t="shared" si="22"/>
        <v>4.3</v>
      </c>
      <c r="BK79" s="41"/>
      <c r="BL79" s="41"/>
      <c r="BM79" s="41"/>
      <c r="BN79" s="41"/>
      <c r="BO79" s="41" t="s">
        <v>95</v>
      </c>
      <c r="BP79" s="61">
        <v>2004</v>
      </c>
      <c r="BQ79" s="61">
        <f t="shared" si="23"/>
        <v>2.11</v>
      </c>
      <c r="BR79" s="41"/>
      <c r="BS79" s="41"/>
      <c r="BT79" s="41"/>
      <c r="BU79" s="41"/>
      <c r="BV79" s="41"/>
      <c r="BW79" s="41"/>
      <c r="BX79" s="41"/>
      <c r="BY79" s="41"/>
      <c r="BZ79" s="41"/>
      <c r="CA79" s="41"/>
      <c r="CB79" s="41"/>
      <c r="CC79" s="41"/>
      <c r="CD79" s="41"/>
      <c r="CE79" s="41"/>
      <c r="CF79" s="41"/>
      <c r="CG79" s="41"/>
      <c r="CH79" s="41"/>
    </row>
    <row r="80" spans="2:86" x14ac:dyDescent="0.25">
      <c r="D80" s="97"/>
      <c r="E80" s="97"/>
      <c r="F80" s="97"/>
      <c r="BB80" s="41" t="s">
        <v>96</v>
      </c>
      <c r="BC80" s="41">
        <v>2005</v>
      </c>
      <c r="BD80" s="61">
        <f t="shared" si="21"/>
        <v>8.5</v>
      </c>
      <c r="BE80" s="61">
        <f t="shared" si="22"/>
        <v>4.3</v>
      </c>
      <c r="BK80" s="41"/>
      <c r="BL80" s="41"/>
      <c r="BM80" s="41"/>
      <c r="BN80" s="41"/>
      <c r="BO80" s="41" t="s">
        <v>96</v>
      </c>
      <c r="BP80" s="41">
        <v>2005</v>
      </c>
      <c r="BQ80" s="61">
        <f t="shared" si="23"/>
        <v>1.98</v>
      </c>
      <c r="BR80" s="41"/>
      <c r="BS80" s="41"/>
      <c r="BT80" s="41"/>
      <c r="BU80" s="41"/>
      <c r="BV80" s="41"/>
      <c r="BW80" s="41"/>
      <c r="BX80" s="41"/>
      <c r="BY80" s="41"/>
      <c r="BZ80" s="41"/>
      <c r="CA80" s="41"/>
      <c r="CB80" s="41"/>
      <c r="CC80" s="41"/>
      <c r="CD80" s="41"/>
      <c r="CE80" s="41"/>
      <c r="CF80" s="41"/>
      <c r="CG80" s="41"/>
      <c r="CH80" s="41"/>
    </row>
    <row r="81" spans="4:86" x14ac:dyDescent="0.25">
      <c r="D81" s="97"/>
      <c r="E81" s="97"/>
      <c r="F81" s="97"/>
      <c r="BB81" s="41" t="s">
        <v>97</v>
      </c>
      <c r="BC81" s="41">
        <v>2006</v>
      </c>
      <c r="BD81" s="61">
        <f t="shared" si="21"/>
        <v>8.6999999999999993</v>
      </c>
      <c r="BE81" s="61">
        <f t="shared" si="22"/>
        <v>4.4000000000000004</v>
      </c>
      <c r="BK81" s="41"/>
      <c r="BL81" s="41"/>
      <c r="BM81" s="41"/>
      <c r="BN81" s="41"/>
      <c r="BO81" s="41" t="s">
        <v>97</v>
      </c>
      <c r="BP81" s="41">
        <v>2006</v>
      </c>
      <c r="BQ81" s="61">
        <f t="shared" si="23"/>
        <v>1.96</v>
      </c>
      <c r="BR81" s="41"/>
      <c r="BS81" s="41"/>
      <c r="BT81" s="41"/>
      <c r="BU81" s="41"/>
      <c r="BV81" s="41"/>
      <c r="BW81" s="41"/>
      <c r="BX81" s="41"/>
      <c r="BY81" s="41"/>
      <c r="BZ81" s="41"/>
      <c r="CA81" s="41"/>
      <c r="CB81" s="41"/>
      <c r="CC81" s="41"/>
      <c r="CD81" s="41"/>
      <c r="CE81" s="41"/>
      <c r="CF81" s="41"/>
      <c r="CG81" s="41"/>
      <c r="CH81" s="41"/>
    </row>
    <row r="82" spans="4:86" x14ac:dyDescent="0.25">
      <c r="D82" s="97"/>
      <c r="E82" s="97"/>
      <c r="F82" s="97"/>
      <c r="BB82" s="41" t="s">
        <v>98</v>
      </c>
      <c r="BC82" s="41">
        <v>2007</v>
      </c>
      <c r="BD82" s="61">
        <f t="shared" si="21"/>
        <v>7.8</v>
      </c>
      <c r="BE82" s="61">
        <f t="shared" si="22"/>
        <v>4.2</v>
      </c>
      <c r="BK82" s="41"/>
      <c r="BL82" s="41"/>
      <c r="BM82" s="41"/>
      <c r="BN82" s="41"/>
      <c r="BO82" s="41" t="s">
        <v>98</v>
      </c>
      <c r="BP82" s="41">
        <v>2007</v>
      </c>
      <c r="BQ82" s="61">
        <f t="shared" si="23"/>
        <v>1.85</v>
      </c>
      <c r="BR82" s="41"/>
      <c r="BS82" s="41"/>
      <c r="BT82" s="41"/>
      <c r="BU82" s="41"/>
      <c r="BV82" s="41"/>
      <c r="BW82" s="41"/>
      <c r="BX82" s="41"/>
      <c r="BY82" s="41"/>
      <c r="BZ82" s="41"/>
      <c r="CA82" s="41"/>
      <c r="CB82" s="41"/>
      <c r="CC82" s="41"/>
      <c r="CD82" s="41"/>
      <c r="CE82" s="41"/>
      <c r="CF82" s="41"/>
      <c r="CG82" s="41"/>
      <c r="CH82" s="41"/>
    </row>
    <row r="83" spans="4:86" x14ac:dyDescent="0.25">
      <c r="BB83" s="41" t="s">
        <v>99</v>
      </c>
      <c r="BC83" s="41">
        <v>2008</v>
      </c>
      <c r="BD83" s="61">
        <f t="shared" si="21"/>
        <v>8.3000000000000007</v>
      </c>
      <c r="BE83" s="61">
        <f t="shared" si="22"/>
        <v>4.7</v>
      </c>
      <c r="BK83" s="41"/>
      <c r="BL83" s="41"/>
      <c r="BM83" s="41"/>
      <c r="BN83" s="41"/>
      <c r="BO83" s="41" t="s">
        <v>99</v>
      </c>
      <c r="BP83" s="41">
        <v>2008</v>
      </c>
      <c r="BQ83" s="61">
        <f t="shared" si="23"/>
        <v>1.78</v>
      </c>
      <c r="BR83" s="41"/>
      <c r="BS83" s="41"/>
      <c r="BT83" s="41"/>
      <c r="BU83" s="41"/>
      <c r="BV83" s="41"/>
      <c r="BW83" s="41"/>
      <c r="BX83" s="41"/>
      <c r="BY83" s="41"/>
      <c r="BZ83" s="41"/>
      <c r="CA83" s="41"/>
      <c r="CB83" s="41"/>
      <c r="CC83" s="41"/>
      <c r="CD83" s="41"/>
      <c r="CE83" s="41"/>
      <c r="CF83" s="41"/>
      <c r="CG83" s="41"/>
      <c r="CH83" s="41"/>
    </row>
    <row r="84" spans="4:86" x14ac:dyDescent="0.25">
      <c r="BB84" s="41" t="s">
        <v>100</v>
      </c>
      <c r="BC84" s="41">
        <v>2009</v>
      </c>
      <c r="BD84" s="61">
        <f t="shared" si="21"/>
        <v>8.4</v>
      </c>
      <c r="BE84" s="61">
        <f t="shared" si="22"/>
        <v>4.2</v>
      </c>
      <c r="BK84" s="41"/>
      <c r="BL84" s="41"/>
      <c r="BM84" s="41"/>
      <c r="BN84" s="41"/>
      <c r="BO84" s="41" t="s">
        <v>100</v>
      </c>
      <c r="BP84" s="41">
        <v>2009</v>
      </c>
      <c r="BQ84" s="61">
        <f t="shared" si="23"/>
        <v>2</v>
      </c>
      <c r="BR84" s="41"/>
      <c r="BS84" s="41"/>
      <c r="BT84" s="41"/>
      <c r="BU84" s="41"/>
      <c r="BV84" s="41"/>
      <c r="BW84" s="41"/>
      <c r="BX84" s="41"/>
      <c r="BY84" s="41"/>
      <c r="BZ84" s="41"/>
      <c r="CA84" s="41"/>
      <c r="CB84" s="41"/>
      <c r="CC84" s="41"/>
      <c r="CD84" s="41"/>
      <c r="CE84" s="41"/>
      <c r="CF84" s="41"/>
      <c r="CG84" s="41"/>
      <c r="CH84" s="41"/>
    </row>
    <row r="85" spans="4:86" x14ac:dyDescent="0.25">
      <c r="BB85" s="41" t="s">
        <v>101</v>
      </c>
      <c r="BC85" s="41">
        <v>2010</v>
      </c>
      <c r="BD85" s="61">
        <f t="shared" si="21"/>
        <v>9.6999999999999993</v>
      </c>
      <c r="BE85" s="61">
        <f t="shared" si="22"/>
        <v>4.4000000000000004</v>
      </c>
      <c r="BK85" s="41"/>
      <c r="BL85" s="41"/>
      <c r="BM85" s="41"/>
      <c r="BN85" s="41"/>
      <c r="BO85" s="41" t="s">
        <v>101</v>
      </c>
      <c r="BP85" s="41">
        <v>2010</v>
      </c>
      <c r="BQ85" s="61">
        <f t="shared" si="23"/>
        <v>2.1800000000000002</v>
      </c>
      <c r="BR85" s="41"/>
      <c r="BS85" s="41"/>
      <c r="BT85" s="41"/>
      <c r="BU85" s="41"/>
      <c r="BV85" s="41"/>
      <c r="BW85" s="41"/>
      <c r="BX85" s="41"/>
      <c r="BY85" s="41"/>
      <c r="BZ85" s="41"/>
      <c r="CA85" s="41"/>
      <c r="CB85" s="41"/>
      <c r="CC85" s="41"/>
      <c r="CD85" s="41"/>
      <c r="CE85" s="41"/>
      <c r="CF85" s="41"/>
      <c r="CG85" s="41"/>
      <c r="CH85" s="41"/>
    </row>
    <row r="86" spans="4:86" x14ac:dyDescent="0.25">
      <c r="BB86" s="41" t="s">
        <v>102</v>
      </c>
      <c r="BC86" s="41">
        <v>2011</v>
      </c>
      <c r="BD86" s="61">
        <f t="shared" si="21"/>
        <v>10.3</v>
      </c>
      <c r="BE86" s="61">
        <f t="shared" si="22"/>
        <v>4.3</v>
      </c>
      <c r="BK86" s="41"/>
      <c r="BL86" s="41"/>
      <c r="BM86" s="41"/>
      <c r="BN86" s="41"/>
      <c r="BO86" s="41" t="s">
        <v>102</v>
      </c>
      <c r="BP86" s="41">
        <v>2011</v>
      </c>
      <c r="BQ86" s="61">
        <f t="shared" si="23"/>
        <v>2.41</v>
      </c>
      <c r="BR86" s="41"/>
      <c r="BS86" s="41"/>
      <c r="BT86" s="41"/>
      <c r="BU86" s="41"/>
      <c r="BV86" s="41"/>
      <c r="BW86" s="41"/>
      <c r="BX86" s="41"/>
      <c r="BY86" s="41"/>
      <c r="BZ86" s="41"/>
      <c r="CA86" s="41"/>
      <c r="CB86" s="41"/>
      <c r="CC86" s="41"/>
      <c r="CD86" s="41"/>
      <c r="CE86" s="41"/>
      <c r="CF86" s="41"/>
      <c r="CG86" s="41"/>
      <c r="CH86" s="41"/>
    </row>
    <row r="87" spans="4:86" x14ac:dyDescent="0.25">
      <c r="BB87" s="41" t="s">
        <v>103</v>
      </c>
      <c r="BC87" s="41">
        <v>2012</v>
      </c>
      <c r="BD87" s="61">
        <f t="shared" si="21"/>
        <v>9.8000000000000007</v>
      </c>
      <c r="BE87" s="61">
        <f t="shared" si="22"/>
        <v>4.4000000000000004</v>
      </c>
      <c r="BK87" s="41"/>
      <c r="BL87" s="41"/>
      <c r="BM87" s="41"/>
      <c r="BN87" s="41"/>
      <c r="BO87" s="41" t="s">
        <v>103</v>
      </c>
      <c r="BP87" s="41">
        <v>2012</v>
      </c>
      <c r="BQ87" s="61">
        <f t="shared" si="23"/>
        <v>2.21</v>
      </c>
      <c r="BR87" s="41"/>
      <c r="BS87" s="41"/>
      <c r="BT87" s="41"/>
      <c r="BU87" s="41"/>
      <c r="BV87" s="41"/>
      <c r="BW87" s="41"/>
      <c r="BX87" s="41"/>
      <c r="BY87" s="41"/>
      <c r="BZ87" s="41"/>
      <c r="CA87" s="41"/>
      <c r="CB87" s="41"/>
      <c r="CC87" s="41"/>
      <c r="CD87" s="41"/>
      <c r="CE87" s="41"/>
      <c r="CF87" s="41"/>
      <c r="CG87" s="41"/>
      <c r="CH87" s="41"/>
    </row>
    <row r="88" spans="4:86" x14ac:dyDescent="0.25">
      <c r="BA88" s="50"/>
      <c r="BD88" s="50"/>
      <c r="BE88" s="50"/>
      <c r="BF88" s="50"/>
      <c r="BG88" s="50"/>
      <c r="BH88" s="50"/>
      <c r="BI88" s="50"/>
      <c r="BJ88" s="50"/>
      <c r="BK88" s="50"/>
      <c r="BL88" s="50"/>
      <c r="BM88" s="50"/>
      <c r="BN88" s="50"/>
      <c r="BO88" s="41"/>
      <c r="BP88" s="41"/>
      <c r="BQ88" s="50"/>
      <c r="BR88" s="50"/>
      <c r="BS88" s="50"/>
      <c r="BT88" s="41"/>
      <c r="BU88" s="41"/>
      <c r="BV88" s="41"/>
      <c r="BW88" s="41"/>
      <c r="BX88" s="41"/>
      <c r="BY88" s="41"/>
      <c r="BZ88" s="41"/>
      <c r="CA88" s="41"/>
      <c r="CB88" s="41"/>
      <c r="CC88" s="41"/>
      <c r="CD88" s="41"/>
      <c r="CE88" s="41"/>
      <c r="CF88" s="41"/>
      <c r="CG88" s="41"/>
      <c r="CH88" s="41"/>
    </row>
    <row r="89" spans="4:86" x14ac:dyDescent="0.25">
      <c r="BA89" s="50"/>
      <c r="BD89" s="50"/>
      <c r="BE89" s="50"/>
      <c r="BF89" s="50"/>
      <c r="BG89" s="50"/>
      <c r="BH89" s="50"/>
      <c r="BI89" s="50"/>
      <c r="BJ89" s="50"/>
      <c r="BK89" s="50"/>
      <c r="BL89" s="50"/>
      <c r="BM89" s="50"/>
      <c r="BN89" s="50"/>
      <c r="BO89" s="41"/>
      <c r="BP89" s="41"/>
      <c r="BQ89" s="50"/>
      <c r="BR89" s="50"/>
      <c r="BS89" s="50"/>
      <c r="BT89" s="41"/>
      <c r="BU89" s="41"/>
      <c r="BV89" s="41"/>
      <c r="BW89" s="41"/>
      <c r="BX89" s="41"/>
      <c r="BY89" s="41"/>
      <c r="BZ89" s="41"/>
      <c r="CA89" s="41"/>
      <c r="CB89" s="41"/>
      <c r="CC89" s="41"/>
      <c r="CD89" s="41"/>
      <c r="CE89" s="41"/>
      <c r="CF89" s="41"/>
      <c r="CG89" s="41"/>
      <c r="CH89" s="41"/>
    </row>
    <row r="90" spans="4:86" x14ac:dyDescent="0.25">
      <c r="BA90" s="50"/>
      <c r="BD90" s="50"/>
      <c r="BE90" s="50"/>
      <c r="BF90" s="50"/>
      <c r="BG90" s="50"/>
      <c r="BH90" s="50"/>
      <c r="BI90" s="50"/>
      <c r="BJ90" s="50"/>
      <c r="BK90" s="50"/>
      <c r="BL90" s="50"/>
      <c r="BM90" s="50"/>
      <c r="BN90" s="50"/>
      <c r="BO90" s="41"/>
      <c r="BP90" s="41"/>
      <c r="BQ90" s="50"/>
      <c r="BR90" s="50"/>
      <c r="BS90" s="50"/>
      <c r="BT90" s="41"/>
      <c r="BU90" s="41"/>
      <c r="BV90" s="41"/>
      <c r="BW90" s="41"/>
      <c r="BX90" s="41"/>
      <c r="BY90" s="41"/>
      <c r="BZ90" s="41"/>
      <c r="CA90" s="41"/>
      <c r="CB90" s="41"/>
      <c r="CC90" s="41"/>
      <c r="CD90" s="41"/>
      <c r="CE90" s="41"/>
      <c r="CF90" s="41"/>
      <c r="CG90" s="41"/>
      <c r="CH90" s="41"/>
    </row>
    <row r="91" spans="4:86" x14ac:dyDescent="0.25">
      <c r="BA91" s="50"/>
      <c r="BD91" s="50"/>
      <c r="BE91" s="50"/>
      <c r="BF91" s="50"/>
      <c r="BG91" s="50"/>
      <c r="BH91" s="50"/>
      <c r="BI91" s="50"/>
      <c r="BJ91" s="50"/>
      <c r="BK91" s="50"/>
      <c r="BL91" s="50"/>
      <c r="BM91" s="50"/>
      <c r="BN91" s="50"/>
      <c r="BO91" s="41"/>
      <c r="BP91" s="41"/>
      <c r="BQ91" s="50"/>
      <c r="BR91" s="50"/>
      <c r="BS91" s="50"/>
      <c r="BT91" s="41"/>
      <c r="BU91" s="41"/>
      <c r="BV91" s="41"/>
      <c r="BW91" s="41"/>
      <c r="BX91" s="41"/>
      <c r="BY91" s="41"/>
      <c r="BZ91" s="41"/>
      <c r="CA91" s="41"/>
      <c r="CB91" s="41"/>
      <c r="CC91" s="41"/>
      <c r="CD91" s="41"/>
      <c r="CE91" s="41"/>
      <c r="CF91" s="41"/>
      <c r="CG91" s="41"/>
      <c r="CH91" s="41"/>
    </row>
    <row r="92" spans="4:86" x14ac:dyDescent="0.25">
      <c r="BA92" s="50"/>
      <c r="BD92" s="50"/>
      <c r="BE92" s="50"/>
      <c r="BF92" s="50"/>
      <c r="BG92" s="50"/>
      <c r="BH92" s="50"/>
      <c r="BI92" s="50"/>
      <c r="BJ92" s="50"/>
      <c r="BK92" s="50"/>
      <c r="BL92" s="50"/>
      <c r="BM92" s="50"/>
      <c r="BN92" s="50"/>
      <c r="BO92" s="41"/>
      <c r="BP92" s="41"/>
      <c r="BQ92" s="50"/>
      <c r="BR92" s="50"/>
      <c r="BS92" s="50"/>
      <c r="BT92" s="41"/>
      <c r="BU92" s="41"/>
      <c r="BV92" s="41"/>
      <c r="BW92" s="41"/>
      <c r="BX92" s="41"/>
      <c r="BY92" s="41"/>
      <c r="BZ92" s="41"/>
      <c r="CA92" s="41"/>
      <c r="CB92" s="41"/>
      <c r="CC92" s="41"/>
      <c r="CD92" s="41"/>
      <c r="CE92" s="41"/>
      <c r="CF92" s="41"/>
      <c r="CG92" s="41"/>
      <c r="CH92" s="41"/>
    </row>
    <row r="93" spans="4:86" x14ac:dyDescent="0.25">
      <c r="BA93" s="50"/>
      <c r="BD93" s="50"/>
      <c r="BE93" s="50"/>
      <c r="BF93" s="50"/>
      <c r="BG93" s="50"/>
      <c r="BH93" s="50"/>
      <c r="BI93" s="50"/>
      <c r="BJ93" s="50"/>
      <c r="BK93" s="50"/>
      <c r="BL93" s="50"/>
      <c r="BM93" s="50"/>
      <c r="BN93" s="50"/>
      <c r="BO93" s="41"/>
      <c r="BP93" s="41"/>
      <c r="BQ93" s="50"/>
      <c r="BR93" s="50"/>
      <c r="BS93" s="50"/>
      <c r="BT93" s="41"/>
      <c r="BU93" s="41"/>
      <c r="BV93" s="41"/>
      <c r="BW93" s="41"/>
      <c r="BX93" s="41"/>
      <c r="BY93" s="41"/>
      <c r="BZ93" s="41"/>
      <c r="CA93" s="41"/>
      <c r="CB93" s="41"/>
      <c r="CC93" s="41"/>
      <c r="CD93" s="41"/>
      <c r="CE93" s="41"/>
      <c r="CF93" s="41"/>
      <c r="CG93" s="41"/>
      <c r="CH93" s="41"/>
    </row>
    <row r="94" spans="4:86" x14ac:dyDescent="0.25">
      <c r="BA94" s="50"/>
      <c r="BD94" s="50"/>
      <c r="BE94" s="50"/>
      <c r="BF94" s="50"/>
      <c r="BG94" s="50"/>
      <c r="BH94" s="50"/>
      <c r="BI94" s="50"/>
      <c r="BJ94" s="50"/>
      <c r="BK94" s="50"/>
      <c r="BL94" s="50"/>
      <c r="BM94" s="50"/>
      <c r="BN94" s="50"/>
      <c r="BO94" s="41"/>
      <c r="BP94" s="41"/>
      <c r="BQ94" s="50"/>
      <c r="BR94" s="50"/>
      <c r="BS94" s="50"/>
      <c r="BT94" s="50"/>
      <c r="BU94" s="50"/>
      <c r="BV94" s="50"/>
      <c r="BW94" s="50"/>
      <c r="BX94" s="50"/>
      <c r="BY94" s="41"/>
      <c r="BZ94" s="41"/>
      <c r="CA94" s="41"/>
      <c r="CB94" s="41"/>
      <c r="CC94" s="41"/>
      <c r="CD94" s="41"/>
      <c r="CE94" s="41"/>
      <c r="CF94" s="41"/>
      <c r="CG94" s="41"/>
      <c r="CH94" s="41"/>
    </row>
    <row r="95" spans="4:86" x14ac:dyDescent="0.25">
      <c r="BB95" s="40"/>
      <c r="BC95" s="40"/>
      <c r="BT95" s="98"/>
      <c r="BU95" s="98"/>
      <c r="BV95" s="98"/>
      <c r="BW95" s="98"/>
      <c r="BX95" s="98"/>
    </row>
    <row r="96" spans="4:86" x14ac:dyDescent="0.25">
      <c r="BB96" s="40"/>
      <c r="BC96" s="40"/>
      <c r="BT96" s="98"/>
      <c r="BU96" s="98"/>
      <c r="BV96" s="98"/>
      <c r="BW96" s="98"/>
      <c r="BX96" s="98"/>
    </row>
    <row r="97" spans="1:76" x14ac:dyDescent="0.25">
      <c r="BB97" s="40"/>
      <c r="BC97" s="40"/>
      <c r="BT97" s="98"/>
      <c r="BU97" s="98"/>
      <c r="BV97" s="98"/>
      <c r="BW97" s="98"/>
      <c r="BX97" s="98"/>
    </row>
    <row r="98" spans="1:76" s="98" customFormat="1" x14ac:dyDescent="0.25">
      <c r="A98" s="38"/>
      <c r="B98" s="38"/>
      <c r="C98" s="38"/>
      <c r="D98" s="38"/>
      <c r="E98" s="38"/>
      <c r="F98" s="38"/>
      <c r="G98" s="38"/>
      <c r="H98" s="38"/>
      <c r="I98" s="38"/>
      <c r="J98" s="38"/>
      <c r="K98" s="38"/>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50"/>
      <c r="BA98" s="41"/>
      <c r="BB98" s="40"/>
      <c r="BC98" s="40"/>
      <c r="BD98" s="41"/>
      <c r="BE98" s="41"/>
      <c r="BF98" s="41"/>
      <c r="BG98" s="41"/>
      <c r="BH98" s="41"/>
      <c r="BI98" s="41"/>
      <c r="BJ98" s="41"/>
      <c r="BK98" s="38"/>
      <c r="BL98" s="38"/>
      <c r="BM98" s="38"/>
      <c r="BN98" s="38"/>
      <c r="BO98" s="38"/>
      <c r="BP98" s="38"/>
      <c r="BQ98" s="38"/>
      <c r="BR98" s="38"/>
      <c r="BS98" s="38"/>
    </row>
    <row r="99" spans="1:76" s="98" customFormat="1" x14ac:dyDescent="0.25">
      <c r="A99" s="38"/>
      <c r="B99" s="38"/>
      <c r="C99" s="38"/>
      <c r="D99" s="38"/>
      <c r="E99" s="38"/>
      <c r="F99" s="38"/>
      <c r="G99" s="38"/>
      <c r="H99" s="38"/>
      <c r="I99" s="38"/>
      <c r="J99" s="38"/>
      <c r="K99" s="38"/>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50"/>
      <c r="BA99" s="41"/>
      <c r="BB99" s="40"/>
      <c r="BC99" s="40"/>
      <c r="BD99" s="41"/>
      <c r="BE99" s="41"/>
      <c r="BF99" s="41"/>
      <c r="BG99" s="41"/>
      <c r="BH99" s="41"/>
      <c r="BI99" s="41"/>
      <c r="BJ99" s="41"/>
      <c r="BK99" s="38"/>
      <c r="BL99" s="38"/>
      <c r="BM99" s="38"/>
      <c r="BN99" s="38"/>
      <c r="BO99" s="38"/>
      <c r="BP99" s="38"/>
      <c r="BQ99" s="38"/>
      <c r="BR99" s="38"/>
      <c r="BS99" s="38"/>
    </row>
    <row r="100" spans="1:76" s="98" customFormat="1" x14ac:dyDescent="0.25">
      <c r="A100" s="38"/>
      <c r="B100" s="38"/>
      <c r="C100" s="38"/>
      <c r="D100" s="38"/>
      <c r="E100" s="38"/>
      <c r="F100" s="38"/>
      <c r="G100" s="38"/>
      <c r="H100" s="38"/>
      <c r="I100" s="38"/>
      <c r="J100" s="38"/>
      <c r="K100" s="38"/>
      <c r="Z100" s="99"/>
      <c r="AA100" s="99"/>
      <c r="AB100" s="99"/>
      <c r="AC100" s="99"/>
      <c r="AD100" s="99"/>
      <c r="AE100" s="99"/>
      <c r="AF100" s="99"/>
      <c r="AG100" s="99"/>
      <c r="AH100" s="99"/>
      <c r="AI100" s="99"/>
      <c r="AJ100" s="99"/>
      <c r="AK100" s="99"/>
      <c r="AL100" s="99"/>
      <c r="AM100" s="99"/>
      <c r="AN100" s="99"/>
      <c r="AO100" s="99"/>
      <c r="AP100" s="99"/>
      <c r="AQ100" s="99"/>
      <c r="AR100" s="99"/>
      <c r="AS100" s="99"/>
      <c r="AT100" s="99"/>
      <c r="AU100" s="99"/>
      <c r="AV100" s="99"/>
      <c r="AW100" s="99"/>
      <c r="AX100" s="99"/>
      <c r="AY100" s="99"/>
      <c r="AZ100" s="50"/>
      <c r="BA100" s="41"/>
      <c r="BB100" s="41"/>
      <c r="BC100" s="41"/>
      <c r="BD100" s="41"/>
      <c r="BE100" s="41"/>
      <c r="BF100" s="41"/>
      <c r="BG100" s="41"/>
      <c r="BH100" s="41"/>
      <c r="BI100" s="41"/>
      <c r="BJ100" s="41"/>
      <c r="BK100" s="38"/>
      <c r="BL100" s="38"/>
      <c r="BM100" s="38"/>
      <c r="BN100" s="38"/>
      <c r="BO100" s="38"/>
      <c r="BP100" s="38"/>
      <c r="BQ100" s="38"/>
      <c r="BR100" s="38"/>
      <c r="BS100" s="38"/>
    </row>
    <row r="101" spans="1:76" s="98" customFormat="1" x14ac:dyDescent="0.25">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50"/>
      <c r="BA101" s="41"/>
      <c r="BB101" s="41"/>
      <c r="BC101" s="41"/>
      <c r="BD101" s="41"/>
      <c r="BE101" s="41"/>
      <c r="BF101" s="41"/>
      <c r="BG101" s="41"/>
      <c r="BH101" s="41"/>
      <c r="BI101" s="41"/>
      <c r="BJ101" s="41"/>
      <c r="BK101" s="38"/>
      <c r="BL101" s="38"/>
      <c r="BM101" s="38"/>
      <c r="BN101" s="38"/>
      <c r="BO101" s="38"/>
      <c r="BP101" s="38"/>
      <c r="BQ101" s="38"/>
      <c r="BR101" s="38"/>
      <c r="BS101" s="38"/>
    </row>
    <row r="102" spans="1:76" s="98" customFormat="1" x14ac:dyDescent="0.25">
      <c r="Z102" s="99"/>
      <c r="AA102" s="99"/>
      <c r="AB102" s="99"/>
      <c r="AC102" s="99"/>
      <c r="AD102" s="99"/>
      <c r="AE102" s="99"/>
      <c r="AF102" s="99"/>
      <c r="AG102" s="99"/>
      <c r="AH102" s="99"/>
      <c r="AI102" s="99"/>
      <c r="AJ102" s="99"/>
      <c r="AK102" s="99"/>
      <c r="AL102" s="99"/>
      <c r="AM102" s="99"/>
      <c r="AN102" s="99"/>
      <c r="AO102" s="99"/>
      <c r="AP102" s="99"/>
      <c r="AQ102" s="99"/>
      <c r="AR102" s="99"/>
      <c r="AS102" s="99"/>
      <c r="AT102" s="99"/>
      <c r="AU102" s="99"/>
      <c r="AV102" s="99"/>
      <c r="AW102" s="99"/>
      <c r="AX102" s="99"/>
      <c r="AY102" s="99"/>
      <c r="AZ102" s="50"/>
      <c r="BA102" s="41"/>
      <c r="BB102" s="41"/>
      <c r="BC102" s="41"/>
      <c r="BD102" s="41"/>
      <c r="BE102" s="41"/>
      <c r="BF102" s="41"/>
      <c r="BG102" s="41"/>
      <c r="BH102" s="41"/>
      <c r="BI102" s="41"/>
      <c r="BJ102" s="41"/>
      <c r="BK102" s="38"/>
      <c r="BL102" s="38"/>
      <c r="BM102" s="38"/>
      <c r="BN102" s="38"/>
      <c r="BO102" s="38"/>
      <c r="BP102" s="38"/>
      <c r="BQ102" s="38"/>
      <c r="BR102" s="38"/>
      <c r="BS102" s="38"/>
      <c r="BT102" s="38"/>
      <c r="BU102" s="38"/>
      <c r="BV102" s="38"/>
      <c r="BW102" s="38"/>
      <c r="BX102" s="38"/>
    </row>
    <row r="103" spans="1:76" s="98" customFormat="1" x14ac:dyDescent="0.25">
      <c r="Z103" s="99"/>
      <c r="AA103" s="99"/>
      <c r="AB103" s="99"/>
      <c r="AC103" s="99"/>
      <c r="AD103" s="99"/>
      <c r="AE103" s="99"/>
      <c r="AF103" s="99"/>
      <c r="AG103" s="99"/>
      <c r="AH103" s="99"/>
      <c r="AI103" s="99"/>
      <c r="AJ103" s="99"/>
      <c r="AK103" s="99"/>
      <c r="AL103" s="99"/>
      <c r="AM103" s="99"/>
      <c r="AN103" s="99"/>
      <c r="AO103" s="99"/>
      <c r="AP103" s="99"/>
      <c r="AQ103" s="99"/>
      <c r="AR103" s="99"/>
      <c r="AS103" s="99"/>
      <c r="AT103" s="99"/>
      <c r="AU103" s="99"/>
      <c r="AV103" s="99"/>
      <c r="AW103" s="99"/>
      <c r="AX103" s="99"/>
      <c r="AY103" s="99"/>
      <c r="AZ103" s="50"/>
      <c r="BA103" s="41"/>
      <c r="BB103" s="41"/>
      <c r="BC103" s="41"/>
      <c r="BD103" s="41"/>
      <c r="BE103" s="41"/>
      <c r="BF103" s="41"/>
      <c r="BG103" s="41"/>
      <c r="BH103" s="41"/>
      <c r="BI103" s="41"/>
      <c r="BJ103" s="41"/>
      <c r="BK103" s="38"/>
      <c r="BL103" s="38"/>
      <c r="BM103" s="38"/>
      <c r="BN103" s="38"/>
      <c r="BO103" s="38"/>
      <c r="BP103" s="38"/>
      <c r="BQ103" s="38"/>
      <c r="BR103" s="38"/>
      <c r="BS103" s="38"/>
      <c r="BT103" s="38"/>
      <c r="BU103" s="38"/>
      <c r="BV103" s="38"/>
      <c r="BW103" s="38"/>
      <c r="BX103" s="38"/>
    </row>
    <row r="104" spans="1:76" s="98" customFormat="1" x14ac:dyDescent="0.25">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50"/>
      <c r="BA104" s="41"/>
      <c r="BB104" s="41"/>
      <c r="BC104" s="41"/>
      <c r="BD104" s="41"/>
      <c r="BE104" s="41"/>
      <c r="BF104" s="41"/>
      <c r="BG104" s="41"/>
      <c r="BH104" s="41"/>
      <c r="BI104" s="41"/>
      <c r="BJ104" s="41"/>
      <c r="BK104" s="38"/>
      <c r="BL104" s="38"/>
      <c r="BM104" s="38"/>
      <c r="BN104" s="38"/>
      <c r="BO104" s="38"/>
      <c r="BP104" s="38"/>
      <c r="BQ104" s="38"/>
      <c r="BR104" s="38"/>
      <c r="BS104" s="38"/>
      <c r="BT104" s="38"/>
      <c r="BU104" s="38"/>
      <c r="BV104" s="38"/>
      <c r="BW104" s="38"/>
    </row>
    <row r="105" spans="1:76" s="98" customFormat="1" x14ac:dyDescent="0.25">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50"/>
      <c r="BA105" s="41"/>
      <c r="BB105" s="50"/>
      <c r="BC105" s="50"/>
      <c r="BD105" s="41"/>
      <c r="BE105" s="41"/>
      <c r="BF105" s="41"/>
      <c r="BG105" s="41"/>
      <c r="BH105" s="41"/>
      <c r="BI105" s="41"/>
      <c r="BJ105" s="41"/>
      <c r="BK105" s="38"/>
      <c r="BL105" s="38"/>
      <c r="BM105" s="38"/>
      <c r="BN105" s="38"/>
      <c r="BQ105" s="38"/>
      <c r="BR105" s="38"/>
      <c r="BS105" s="38"/>
      <c r="BT105" s="38"/>
      <c r="BU105" s="38"/>
      <c r="BV105" s="38"/>
      <c r="BW105" s="38"/>
    </row>
    <row r="106" spans="1:76" x14ac:dyDescent="0.25">
      <c r="A106" s="98"/>
      <c r="B106" s="98"/>
      <c r="C106" s="98"/>
      <c r="D106" s="98"/>
      <c r="E106" s="98"/>
      <c r="F106" s="98"/>
      <c r="G106" s="98"/>
      <c r="H106" s="98"/>
      <c r="I106" s="98"/>
      <c r="J106" s="98"/>
      <c r="K106" s="98"/>
      <c r="BB106" s="50"/>
      <c r="BC106" s="50"/>
      <c r="BO106" s="98"/>
      <c r="BP106" s="98"/>
    </row>
    <row r="107" spans="1:76" x14ac:dyDescent="0.25">
      <c r="A107" s="98"/>
      <c r="B107" s="98"/>
      <c r="C107" s="98"/>
      <c r="D107" s="98"/>
      <c r="E107" s="98"/>
      <c r="F107" s="98"/>
      <c r="G107" s="98"/>
      <c r="H107" s="98"/>
      <c r="I107" s="98"/>
      <c r="J107" s="98"/>
      <c r="K107" s="98"/>
      <c r="BB107" s="50"/>
      <c r="BC107" s="50"/>
      <c r="BO107" s="98"/>
      <c r="BP107" s="98"/>
    </row>
    <row r="108" spans="1:76" x14ac:dyDescent="0.25">
      <c r="A108" s="98"/>
      <c r="B108" s="98"/>
      <c r="C108" s="98"/>
      <c r="D108" s="98"/>
      <c r="E108" s="98"/>
      <c r="F108" s="98"/>
      <c r="G108" s="98"/>
      <c r="H108" s="98"/>
      <c r="I108" s="98"/>
      <c r="J108" s="98"/>
      <c r="K108" s="98"/>
      <c r="BB108" s="50"/>
      <c r="BC108" s="50"/>
      <c r="BO108" s="98"/>
      <c r="BP108" s="98"/>
    </row>
    <row r="109" spans="1:76" x14ac:dyDescent="0.25">
      <c r="BB109" s="50"/>
      <c r="BC109" s="50"/>
      <c r="BO109" s="98"/>
      <c r="BP109" s="98"/>
    </row>
    <row r="110" spans="1:76" x14ac:dyDescent="0.25">
      <c r="BB110" s="50"/>
      <c r="BC110" s="50"/>
      <c r="BO110" s="98"/>
      <c r="BP110" s="98"/>
    </row>
    <row r="111" spans="1:76" x14ac:dyDescent="0.25">
      <c r="BB111" s="50"/>
      <c r="BC111" s="50"/>
      <c r="BO111" s="98"/>
      <c r="BP111" s="98"/>
    </row>
    <row r="112" spans="1:76" x14ac:dyDescent="0.25">
      <c r="BB112" s="50"/>
      <c r="BC112" s="50"/>
      <c r="BO112" s="98"/>
      <c r="BP112" s="98"/>
    </row>
  </sheetData>
  <sheetProtection selectLockedCells="1" autoFilter="0" selectUnlockedCells="1"/>
  <mergeCells count="5">
    <mergeCell ref="AW37:AY37"/>
    <mergeCell ref="AT37:AV37"/>
    <mergeCell ref="D37:F37"/>
    <mergeCell ref="G37:I37"/>
    <mergeCell ref="P37:R37"/>
  </mergeCells>
  <conditionalFormatting sqref="D67:F82 AT39:AY55 AW57:AY73 D39:I55 P39:S55">
    <cfRule type="expression" dxfId="1" priority="15">
      <formula>IF($BC$4=1, VALUE(FIXED($D$39:$F$82,1)),0)</formula>
    </cfRule>
  </conditionalFormatting>
  <pageMargins left="0.7" right="0.7" top="0.75" bottom="0.75" header="0.3" footer="0.3"/>
  <pageSetup paperSize="9" scale="56" orientation="landscape" r:id="rId1"/>
  <rowBreaks count="1" manualBreakCount="1">
    <brk id="66"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K107"/>
  <sheetViews>
    <sheetView zoomScaleNormal="100" workbookViewId="0">
      <pane ySplit="5" topLeftCell="A6" activePane="bottomLeft" state="frozen"/>
      <selection pane="bottomLeft" activeCell="M1" sqref="M1"/>
    </sheetView>
  </sheetViews>
  <sheetFormatPr defaultColWidth="9.109375" defaultRowHeight="13.2" x14ac:dyDescent="0.25"/>
  <cols>
    <col min="1" max="1" width="2.6640625" style="38" customWidth="1"/>
    <col min="2" max="2" width="7.33203125" style="38" customWidth="1"/>
    <col min="3" max="4" width="9.109375" style="38" customWidth="1"/>
    <col min="5" max="5" width="10.33203125" style="38" customWidth="1"/>
    <col min="6" max="6" width="8.33203125" style="38" customWidth="1"/>
    <col min="7" max="8" width="9.109375" style="38"/>
    <col min="9" max="10" width="9.109375" style="38" customWidth="1"/>
    <col min="11" max="15" width="9.109375" style="38"/>
    <col min="16" max="16" width="1.6640625" style="38" customWidth="1"/>
    <col min="17" max="18" width="9.109375" style="38"/>
    <col min="19" max="19" width="10.88671875" style="38" customWidth="1"/>
    <col min="20" max="20" width="9.88671875" style="38" customWidth="1"/>
    <col min="21" max="21" width="13.44140625" style="38" customWidth="1"/>
    <col min="22" max="24" width="13.33203125" style="38" customWidth="1"/>
    <col min="25" max="28" width="9.109375" style="38"/>
    <col min="29" max="29" width="9.109375" style="40"/>
    <col min="30" max="54" width="9.109375" style="40" customWidth="1"/>
    <col min="55" max="55" width="9.109375" style="41" customWidth="1"/>
    <col min="56" max="65" width="9.109375" style="41"/>
    <col min="66" max="16384" width="9.109375" style="38"/>
  </cols>
  <sheetData>
    <row r="1" spans="2:89" ht="21" customHeight="1" x14ac:dyDescent="0.25">
      <c r="B1" s="36" t="s">
        <v>130</v>
      </c>
      <c r="C1" s="37"/>
      <c r="D1" s="37"/>
      <c r="AB1" s="39"/>
      <c r="AZ1" s="41"/>
      <c r="BA1" s="41"/>
      <c r="BB1" s="41"/>
      <c r="BN1" s="41"/>
      <c r="BO1" s="41"/>
      <c r="BP1" s="41"/>
      <c r="BQ1" s="41"/>
      <c r="BR1" s="41"/>
      <c r="BS1" s="41"/>
      <c r="BT1" s="41"/>
      <c r="BU1" s="41"/>
      <c r="BV1" s="41"/>
      <c r="BW1" s="41"/>
      <c r="BX1" s="41"/>
      <c r="BY1" s="41"/>
      <c r="BZ1" s="41"/>
      <c r="CA1" s="41"/>
      <c r="CB1" s="41"/>
      <c r="CC1" s="41"/>
      <c r="CD1" s="41"/>
      <c r="CE1" s="41"/>
      <c r="CF1" s="41"/>
      <c r="CG1" s="41"/>
      <c r="CH1" s="41"/>
      <c r="CI1" s="41"/>
      <c r="CJ1" s="41"/>
      <c r="CK1" s="41"/>
    </row>
    <row r="2" spans="2:89" ht="10.5" customHeight="1" x14ac:dyDescent="0.25">
      <c r="AB2" s="42"/>
      <c r="AZ2" s="41"/>
      <c r="BA2" s="41"/>
      <c r="BB2" s="41"/>
      <c r="BN2" s="41"/>
      <c r="BO2" s="41"/>
      <c r="BP2" s="41"/>
      <c r="BQ2" s="41"/>
      <c r="BR2" s="41"/>
      <c r="BS2" s="41"/>
      <c r="BT2" s="41"/>
      <c r="BU2" s="41"/>
      <c r="BV2" s="41"/>
      <c r="BW2" s="41"/>
      <c r="BX2" s="41"/>
      <c r="BY2" s="41"/>
      <c r="BZ2" s="41"/>
      <c r="CA2" s="41"/>
      <c r="CB2" s="41"/>
      <c r="CC2" s="41"/>
      <c r="CD2" s="41"/>
      <c r="CE2" s="41"/>
      <c r="CF2" s="41"/>
      <c r="CG2" s="41"/>
      <c r="CH2" s="41"/>
      <c r="CI2" s="41"/>
      <c r="CJ2" s="41"/>
      <c r="CK2" s="41"/>
    </row>
    <row r="3" spans="2:89" ht="8.25" customHeight="1" x14ac:dyDescent="0.25">
      <c r="B3" s="43"/>
      <c r="C3" s="43"/>
      <c r="D3" s="43"/>
      <c r="E3" s="43"/>
      <c r="F3" s="43"/>
      <c r="G3" s="43"/>
      <c r="H3" s="43"/>
      <c r="I3" s="43"/>
      <c r="J3" s="43"/>
      <c r="K3" s="43"/>
      <c r="L3" s="43"/>
      <c r="M3" s="43"/>
      <c r="N3" s="43"/>
      <c r="O3" s="43"/>
      <c r="P3" s="43"/>
      <c r="Q3" s="43"/>
      <c r="R3" s="43"/>
      <c r="S3" s="43"/>
      <c r="T3" s="43"/>
      <c r="U3" s="43"/>
      <c r="V3" s="43"/>
      <c r="W3" s="43"/>
      <c r="X3" s="43"/>
      <c r="Y3" s="43"/>
      <c r="Z3" s="43"/>
      <c r="AA3" s="43"/>
      <c r="AZ3" s="41"/>
      <c r="BA3" s="41"/>
      <c r="BB3" s="41"/>
      <c r="BN3" s="41"/>
      <c r="BO3" s="41"/>
      <c r="BP3" s="41"/>
      <c r="BQ3" s="41"/>
      <c r="BR3" s="41"/>
      <c r="BS3" s="41"/>
      <c r="BT3" s="41"/>
      <c r="BU3" s="41"/>
      <c r="BV3" s="41"/>
      <c r="BW3" s="41"/>
      <c r="BX3" s="41"/>
      <c r="BY3" s="41"/>
      <c r="BZ3" s="41"/>
      <c r="CA3" s="41"/>
      <c r="CB3" s="41"/>
      <c r="CC3" s="41"/>
      <c r="CD3" s="41"/>
      <c r="CE3" s="41"/>
      <c r="CF3" s="41"/>
      <c r="CG3" s="41"/>
      <c r="CH3" s="41"/>
      <c r="CI3" s="41"/>
      <c r="CJ3" s="41"/>
      <c r="CK3" s="41"/>
    </row>
    <row r="4" spans="2:89" x14ac:dyDescent="0.25">
      <c r="B4" s="43"/>
      <c r="C4" s="44" t="s">
        <v>18</v>
      </c>
      <c r="D4" s="43"/>
      <c r="E4" s="43"/>
      <c r="F4" s="43"/>
      <c r="G4" s="43"/>
      <c r="H4" s="43"/>
      <c r="I4" s="43"/>
      <c r="J4" s="44"/>
      <c r="K4" s="43"/>
      <c r="L4" s="43"/>
      <c r="M4" s="43"/>
      <c r="N4" s="43"/>
      <c r="O4" s="43"/>
      <c r="P4" s="43"/>
      <c r="Q4" s="43"/>
      <c r="R4" s="43"/>
      <c r="S4" s="43"/>
      <c r="T4" s="43"/>
      <c r="U4" s="43"/>
      <c r="V4" s="43"/>
      <c r="W4" s="43"/>
      <c r="X4" s="43"/>
      <c r="Y4" s="43"/>
      <c r="Z4" s="43"/>
      <c r="AA4" s="43"/>
      <c r="AZ4" s="41"/>
      <c r="BA4" s="41"/>
      <c r="BB4" s="41"/>
      <c r="BE4" s="41">
        <v>1</v>
      </c>
      <c r="BN4" s="41"/>
      <c r="BO4" s="41"/>
      <c r="BP4" s="41"/>
      <c r="BQ4" s="41"/>
      <c r="BR4" s="41"/>
      <c r="BS4" s="41"/>
      <c r="BT4" s="41"/>
      <c r="BU4" s="41"/>
      <c r="BV4" s="41"/>
      <c r="BW4" s="41"/>
      <c r="BX4" s="41"/>
      <c r="BY4" s="41"/>
      <c r="BZ4" s="41"/>
      <c r="CA4" s="41"/>
      <c r="CB4" s="41"/>
      <c r="CC4" s="41"/>
      <c r="CD4" s="41"/>
      <c r="CE4" s="41"/>
      <c r="CF4" s="41"/>
      <c r="CG4" s="41"/>
      <c r="CH4" s="41"/>
      <c r="CI4" s="41"/>
      <c r="CJ4" s="41"/>
      <c r="CK4" s="41"/>
    </row>
    <row r="5" spans="2:89" ht="18" customHeight="1" x14ac:dyDescent="0.25">
      <c r="B5" s="43"/>
      <c r="C5" s="43"/>
      <c r="D5" s="43"/>
      <c r="E5" s="43"/>
      <c r="F5" s="43"/>
      <c r="G5" s="43"/>
      <c r="H5" s="43"/>
      <c r="I5" s="43"/>
      <c r="J5" s="43"/>
      <c r="K5" s="43"/>
      <c r="L5" s="43"/>
      <c r="M5" s="43"/>
      <c r="N5" s="43"/>
      <c r="O5" s="43"/>
      <c r="P5" s="43"/>
      <c r="Q5" s="43"/>
      <c r="R5" s="43"/>
      <c r="S5" s="43"/>
      <c r="T5" s="43"/>
      <c r="U5" s="43"/>
      <c r="V5" s="43"/>
      <c r="W5" s="43"/>
      <c r="X5" s="43"/>
      <c r="Y5" s="43"/>
      <c r="Z5" s="43"/>
      <c r="AA5" s="43"/>
      <c r="AZ5" s="41"/>
      <c r="BA5" s="41"/>
      <c r="BB5" s="41"/>
      <c r="BN5" s="41"/>
      <c r="BO5" s="41"/>
      <c r="BP5" s="41"/>
      <c r="BQ5" s="41"/>
      <c r="BR5" s="41"/>
      <c r="BS5" s="41"/>
      <c r="BT5" s="41"/>
      <c r="BU5" s="41"/>
      <c r="BV5" s="41"/>
      <c r="BW5" s="41"/>
      <c r="BX5" s="41"/>
      <c r="BY5" s="41"/>
      <c r="BZ5" s="41"/>
      <c r="CA5" s="41"/>
      <c r="CB5" s="41"/>
      <c r="CC5" s="41"/>
      <c r="CD5" s="41"/>
      <c r="CE5" s="41"/>
      <c r="CF5" s="41"/>
      <c r="CG5" s="41"/>
      <c r="CH5" s="41"/>
      <c r="CI5" s="41"/>
      <c r="CJ5" s="41"/>
      <c r="CK5" s="41"/>
    </row>
    <row r="6" spans="2:89" x14ac:dyDescent="0.25">
      <c r="B6" s="43"/>
      <c r="C6" s="43"/>
      <c r="D6" s="43"/>
      <c r="E6" s="43"/>
      <c r="F6" s="43"/>
      <c r="G6" s="43"/>
      <c r="H6" s="43"/>
      <c r="I6" s="43"/>
      <c r="J6" s="43"/>
      <c r="K6" s="43"/>
      <c r="L6" s="43"/>
      <c r="M6" s="43"/>
      <c r="N6" s="43"/>
      <c r="O6" s="43"/>
      <c r="P6" s="43"/>
      <c r="Q6" s="43"/>
      <c r="R6" s="43"/>
      <c r="S6" s="43"/>
      <c r="T6" s="43"/>
      <c r="U6" s="43"/>
      <c r="V6" s="43"/>
      <c r="W6" s="43"/>
      <c r="X6" s="43"/>
      <c r="Y6" s="43"/>
      <c r="Z6" s="43"/>
      <c r="AA6" s="43"/>
      <c r="AZ6" s="41"/>
      <c r="BA6" s="41"/>
      <c r="BB6" s="41"/>
      <c r="BN6" s="41"/>
      <c r="BO6" s="41"/>
      <c r="BP6" s="41"/>
      <c r="BQ6" s="41"/>
      <c r="BR6" s="41"/>
      <c r="BS6" s="41"/>
      <c r="BT6" s="41"/>
      <c r="BU6" s="41"/>
      <c r="BV6" s="41"/>
      <c r="BW6" s="41"/>
      <c r="BX6" s="41"/>
      <c r="BY6" s="41"/>
      <c r="BZ6" s="41"/>
      <c r="CA6" s="41"/>
      <c r="CB6" s="41"/>
      <c r="CC6" s="41"/>
      <c r="CD6" s="41"/>
      <c r="CE6" s="41"/>
      <c r="CF6" s="41"/>
      <c r="CG6" s="41"/>
      <c r="CH6" s="41"/>
      <c r="CI6" s="41"/>
      <c r="CJ6" s="41"/>
      <c r="CK6" s="41"/>
    </row>
    <row r="7" spans="2:89" x14ac:dyDescent="0.25">
      <c r="B7" s="43"/>
      <c r="C7" s="43"/>
      <c r="D7" s="43"/>
      <c r="E7" s="43"/>
      <c r="F7" s="43"/>
      <c r="G7" s="43"/>
      <c r="H7" s="43"/>
      <c r="I7" s="43"/>
      <c r="J7" s="43"/>
      <c r="K7" s="43"/>
      <c r="L7" s="43"/>
      <c r="M7" s="43"/>
      <c r="N7" s="43"/>
      <c r="O7" s="43"/>
      <c r="P7" s="43"/>
      <c r="Q7" s="43"/>
      <c r="R7" s="43"/>
      <c r="S7" s="43"/>
      <c r="T7" s="43"/>
      <c r="U7" s="43"/>
      <c r="V7" s="43"/>
      <c r="W7" s="43"/>
      <c r="X7" s="43"/>
      <c r="Y7" s="43"/>
      <c r="Z7" s="43"/>
      <c r="AA7" s="43"/>
      <c r="AZ7" s="41"/>
      <c r="BA7" s="41"/>
      <c r="BB7" s="41"/>
      <c r="BN7" s="41"/>
      <c r="BO7" s="41"/>
      <c r="BP7" s="41"/>
      <c r="BQ7" s="41"/>
      <c r="BR7" s="41"/>
      <c r="BS7" s="41"/>
      <c r="BT7" s="41"/>
      <c r="BU7" s="41"/>
      <c r="BV7" s="41"/>
      <c r="BW7" s="41"/>
      <c r="BX7" s="41"/>
      <c r="BY7" s="41"/>
      <c r="BZ7" s="41"/>
      <c r="CA7" s="41"/>
      <c r="CB7" s="41"/>
      <c r="CC7" s="41"/>
      <c r="CD7" s="41"/>
      <c r="CE7" s="41"/>
      <c r="CF7" s="41"/>
      <c r="CG7" s="41"/>
      <c r="CH7" s="41"/>
      <c r="CI7" s="41"/>
      <c r="CJ7" s="41"/>
      <c r="CK7" s="41"/>
    </row>
    <row r="8" spans="2:89" ht="12" customHeight="1" x14ac:dyDescent="0.3">
      <c r="B8" s="43"/>
      <c r="C8" s="45"/>
      <c r="D8" s="43"/>
      <c r="E8" s="43"/>
      <c r="F8" s="43"/>
      <c r="G8" s="43"/>
      <c r="H8" s="43"/>
      <c r="I8" s="43"/>
      <c r="J8" s="43"/>
      <c r="K8" s="43"/>
      <c r="L8" s="43"/>
      <c r="M8" s="43"/>
      <c r="N8" s="43"/>
      <c r="O8" s="43"/>
      <c r="P8" s="43"/>
      <c r="Q8" s="45"/>
      <c r="R8" s="43"/>
      <c r="S8" s="43"/>
      <c r="T8" s="43"/>
      <c r="U8" s="43"/>
      <c r="V8" s="43"/>
      <c r="W8" s="43"/>
      <c r="X8" s="43"/>
      <c r="Y8" s="43"/>
      <c r="Z8" s="43"/>
      <c r="AA8" s="43"/>
      <c r="AZ8" s="41"/>
      <c r="BA8" s="41"/>
      <c r="BB8" s="41"/>
      <c r="BN8" s="41"/>
      <c r="BO8" s="41"/>
      <c r="BP8" s="41"/>
      <c r="BQ8" s="41"/>
      <c r="BR8" s="41"/>
      <c r="BS8" s="41"/>
      <c r="BT8" s="41"/>
      <c r="BU8" s="41"/>
      <c r="BV8" s="41"/>
      <c r="BW8" s="41"/>
      <c r="BX8" s="41"/>
      <c r="BY8" s="41"/>
      <c r="BZ8" s="41"/>
      <c r="CA8" s="41"/>
      <c r="CB8" s="41"/>
      <c r="CC8" s="41"/>
      <c r="CD8" s="41"/>
      <c r="CE8" s="41"/>
      <c r="CF8" s="41"/>
      <c r="CG8" s="41"/>
      <c r="CH8" s="41"/>
      <c r="CI8" s="41"/>
      <c r="CJ8" s="41"/>
      <c r="CK8" s="41"/>
    </row>
    <row r="9" spans="2:89" ht="9.75" customHeight="1" x14ac:dyDescent="0.25">
      <c r="B9" s="43"/>
      <c r="C9" s="43"/>
      <c r="D9" s="43"/>
      <c r="E9" s="43"/>
      <c r="F9" s="43"/>
      <c r="G9" s="43"/>
      <c r="H9" s="43"/>
      <c r="I9" s="43"/>
      <c r="J9" s="43"/>
      <c r="K9" s="43"/>
      <c r="L9" s="43"/>
      <c r="M9" s="43"/>
      <c r="N9" s="43"/>
      <c r="O9" s="43"/>
      <c r="P9" s="43"/>
      <c r="Q9" s="43"/>
      <c r="R9" s="43"/>
      <c r="S9" s="43"/>
      <c r="T9" s="43"/>
      <c r="U9" s="43"/>
      <c r="V9" s="43"/>
      <c r="W9" s="43"/>
      <c r="X9" s="43"/>
      <c r="Y9" s="43"/>
      <c r="Z9" s="43"/>
      <c r="AA9" s="43"/>
      <c r="AZ9" s="41"/>
      <c r="BA9" s="41"/>
      <c r="BB9" s="41"/>
      <c r="BN9" s="41"/>
      <c r="BO9" s="41"/>
      <c r="BP9" s="41"/>
      <c r="BQ9" s="41"/>
      <c r="BR9" s="41"/>
      <c r="BS9" s="41"/>
      <c r="BT9" s="41"/>
      <c r="BU9" s="41"/>
      <c r="BV9" s="41"/>
      <c r="BW9" s="41"/>
      <c r="BX9" s="41"/>
      <c r="BY9" s="41"/>
      <c r="BZ9" s="41"/>
      <c r="CA9" s="41"/>
      <c r="CB9" s="41"/>
      <c r="CC9" s="41"/>
      <c r="CD9" s="41"/>
      <c r="CE9" s="41"/>
      <c r="CF9" s="41"/>
      <c r="CG9" s="41"/>
      <c r="CH9" s="41"/>
      <c r="CI9" s="41"/>
      <c r="CJ9" s="41"/>
      <c r="CK9" s="41"/>
    </row>
    <row r="10" spans="2:89" x14ac:dyDescent="0.25">
      <c r="B10" s="43"/>
      <c r="C10" s="47"/>
      <c r="D10" s="43"/>
      <c r="E10" s="43"/>
      <c r="F10" s="43"/>
      <c r="G10" s="43"/>
      <c r="H10" s="43"/>
      <c r="I10" s="43"/>
      <c r="J10" s="43"/>
      <c r="K10" s="43"/>
      <c r="L10" s="43"/>
      <c r="M10" s="43"/>
      <c r="N10" s="43"/>
      <c r="O10" s="43"/>
      <c r="P10" s="43"/>
      <c r="Q10" s="43"/>
      <c r="R10" s="43"/>
      <c r="S10" s="43"/>
      <c r="T10" s="43"/>
      <c r="U10" s="43"/>
      <c r="V10" s="43"/>
      <c r="W10" s="43"/>
      <c r="X10" s="43"/>
      <c r="Y10" s="43"/>
      <c r="Z10" s="43"/>
      <c r="AA10" s="43"/>
      <c r="AZ10" s="41"/>
      <c r="BA10" s="41"/>
      <c r="BB10" s="41"/>
      <c r="BE10" s="41" t="str">
        <f>VLOOKUP($BE$4, RefCauseofDeath, 3,FALSE)</f>
        <v>Suicide mortality, all age groups</v>
      </c>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row>
    <row r="11" spans="2:89" x14ac:dyDescent="0.25">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Z11" s="41"/>
      <c r="BA11" s="41"/>
      <c r="BB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row>
    <row r="12" spans="2:89" x14ac:dyDescent="0.25">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Z12" s="41"/>
      <c r="BA12" s="41"/>
      <c r="BB12" s="41"/>
      <c r="BE12" s="41" t="s">
        <v>74</v>
      </c>
      <c r="BF12" s="41" t="s">
        <v>71</v>
      </c>
      <c r="BG12" s="41" t="s">
        <v>73</v>
      </c>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row>
    <row r="13" spans="2:89" x14ac:dyDescent="0.25">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Z13" s="41"/>
      <c r="BA13" s="41"/>
      <c r="BB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row>
    <row r="14" spans="2:89" x14ac:dyDescent="0.2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Z14" s="41"/>
      <c r="BA14" s="41"/>
      <c r="BB14" s="41"/>
      <c r="BE14" s="41" t="s">
        <v>104</v>
      </c>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row>
    <row r="15" spans="2:89" x14ac:dyDescent="0.2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Z15" s="41"/>
      <c r="BA15" s="41"/>
      <c r="BB15" s="41"/>
      <c r="BE15" s="41" t="s">
        <v>37</v>
      </c>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row>
    <row r="16" spans="2:89" x14ac:dyDescent="0.2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Z16" s="41"/>
      <c r="BA16" s="41"/>
      <c r="BB16" s="41"/>
      <c r="BE16" s="49"/>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row>
    <row r="17" spans="2:89" x14ac:dyDescent="0.2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Z17" s="41"/>
      <c r="BA17" s="41"/>
      <c r="BB17" s="41"/>
      <c r="BE17" s="50"/>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row>
    <row r="18" spans="2:89" x14ac:dyDescent="0.2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Z18" s="41"/>
      <c r="BA18" s="41"/>
      <c r="BB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row>
    <row r="19" spans="2:89" x14ac:dyDescent="0.2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Z19" s="41"/>
      <c r="BA19" s="41"/>
      <c r="BB19" s="41"/>
      <c r="BE19" s="41" t="str">
        <f>IF(C33="Intentional self-harm", "(includes suicide)", "")</f>
        <v/>
      </c>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row>
    <row r="20" spans="2:89" x14ac:dyDescent="0.2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Z20" s="41"/>
      <c r="BA20" s="41"/>
      <c r="BB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row>
    <row r="21" spans="2:89" x14ac:dyDescent="0.2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Z21" s="41"/>
      <c r="BA21" s="41"/>
      <c r="BB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row>
    <row r="22" spans="2:89" x14ac:dyDescent="0.2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Z22" s="41"/>
      <c r="BA22" s="41"/>
      <c r="BB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row>
    <row r="23" spans="2:89" x14ac:dyDescent="0.2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Z23" s="41"/>
      <c r="BA23" s="41"/>
      <c r="BB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row>
    <row r="24" spans="2:89" ht="4.5" customHeight="1" x14ac:dyDescent="0.2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Z24" s="41"/>
      <c r="BA24" s="41"/>
      <c r="BB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row>
    <row r="25" spans="2:89" x14ac:dyDescent="0.2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Z25" s="41"/>
      <c r="BA25" s="41"/>
      <c r="BB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row>
    <row r="26" spans="2:89" x14ac:dyDescent="0.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Z26" s="41"/>
      <c r="BA26" s="41"/>
      <c r="BB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row>
    <row r="27" spans="2:89" ht="9" customHeight="1" x14ac:dyDescent="0.25">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Z27" s="41"/>
      <c r="BA27" s="41"/>
      <c r="BB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row>
    <row r="28" spans="2:89" ht="3.75" customHeight="1" x14ac:dyDescent="0.25">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Z28" s="41"/>
      <c r="BA28" s="41"/>
      <c r="BB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row>
    <row r="29" spans="2:89" x14ac:dyDescent="0.25">
      <c r="B29" s="51"/>
      <c r="C29" s="51"/>
      <c r="D29" s="51"/>
      <c r="E29" s="51"/>
      <c r="F29" s="51"/>
      <c r="G29" s="51"/>
      <c r="H29" s="51"/>
      <c r="I29" s="43"/>
      <c r="J29" s="43"/>
      <c r="K29" s="43"/>
      <c r="L29" s="43"/>
      <c r="M29" s="43"/>
      <c r="N29" s="43"/>
      <c r="O29" s="43"/>
      <c r="P29" s="43"/>
      <c r="Q29" s="43"/>
      <c r="R29" s="43"/>
      <c r="S29" s="43"/>
      <c r="T29" s="43"/>
      <c r="U29" s="43"/>
      <c r="V29" s="43"/>
      <c r="W29" s="43"/>
      <c r="X29" s="43"/>
      <c r="Y29" s="43"/>
      <c r="Z29" s="43"/>
      <c r="AA29" s="43"/>
      <c r="AZ29" s="41"/>
      <c r="BA29" s="41"/>
      <c r="BB29" s="41"/>
      <c r="BE29" s="41" t="str">
        <f>VLOOKUP(BE4, RefCauseofDeath, 3, FALSE)</f>
        <v>Suicide mortality, all age groups</v>
      </c>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row>
    <row r="30" spans="2:89" ht="11.25" customHeight="1" x14ac:dyDescent="0.25">
      <c r="B30" s="51"/>
      <c r="C30" s="51"/>
      <c r="D30" s="51"/>
      <c r="E30" s="51"/>
      <c r="F30" s="51"/>
      <c r="G30" s="51"/>
      <c r="H30" s="51"/>
      <c r="I30" s="43"/>
      <c r="J30" s="43"/>
      <c r="K30" s="43"/>
      <c r="L30" s="43"/>
      <c r="M30" s="43"/>
      <c r="N30" s="43"/>
      <c r="O30" s="43"/>
      <c r="P30" s="43"/>
      <c r="Q30" s="43"/>
      <c r="R30" s="43"/>
      <c r="S30" s="43"/>
      <c r="T30" s="43"/>
      <c r="U30" s="43"/>
      <c r="V30" s="43"/>
      <c r="W30" s="43"/>
      <c r="X30" s="43"/>
      <c r="Y30" s="43"/>
      <c r="Z30" s="43"/>
      <c r="AA30" s="43"/>
      <c r="AZ30" s="41"/>
      <c r="BA30" s="41"/>
      <c r="BB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row>
    <row r="31" spans="2:89" s="52" customFormat="1" x14ac:dyDescent="0.25">
      <c r="B31" s="51"/>
      <c r="C31" s="51"/>
      <c r="D31" s="51"/>
      <c r="E31" s="51"/>
      <c r="F31" s="51"/>
      <c r="G31" s="51"/>
      <c r="H31" s="51"/>
      <c r="I31" s="44"/>
      <c r="J31" s="44"/>
      <c r="K31" s="44"/>
      <c r="L31" s="44"/>
      <c r="M31" s="44"/>
      <c r="N31" s="44"/>
      <c r="O31" s="44"/>
      <c r="P31" s="44"/>
      <c r="Q31" s="44"/>
      <c r="R31" s="44"/>
      <c r="S31" s="44"/>
      <c r="T31" s="44"/>
      <c r="U31" s="44"/>
      <c r="V31" s="44"/>
      <c r="W31" s="44"/>
      <c r="X31" s="44"/>
      <c r="Y31" s="44"/>
      <c r="Z31" s="44"/>
      <c r="AA31" s="44"/>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48"/>
      <c r="BA31" s="48"/>
      <c r="BB31" s="48"/>
      <c r="BC31" s="48"/>
      <c r="BD31" s="48"/>
      <c r="BE31" s="48" t="s">
        <v>105</v>
      </c>
      <c r="BF31" s="48"/>
      <c r="BG31" s="48"/>
      <c r="BH31" s="48"/>
      <c r="BI31" s="48"/>
      <c r="BJ31" s="48"/>
      <c r="BK31" s="48"/>
      <c r="BL31" s="48"/>
      <c r="BM31" s="48"/>
      <c r="BN31" s="48"/>
      <c r="BO31" s="48"/>
      <c r="BP31" s="48"/>
      <c r="BQ31" s="48"/>
      <c r="BR31" s="48" t="s">
        <v>42</v>
      </c>
      <c r="BS31" s="48"/>
      <c r="BT31" s="48"/>
      <c r="BU31" s="48"/>
      <c r="BV31" s="48"/>
      <c r="BW31" s="48"/>
      <c r="BX31" s="48"/>
      <c r="BY31" s="48"/>
      <c r="BZ31" s="48"/>
      <c r="CA31" s="48"/>
      <c r="CB31" s="48"/>
      <c r="CC31" s="48"/>
      <c r="CD31" s="48"/>
      <c r="CE31" s="48"/>
      <c r="CF31" s="48"/>
      <c r="CG31" s="48"/>
      <c r="CH31" s="48"/>
      <c r="CI31" s="48"/>
      <c r="CJ31" s="48"/>
      <c r="CK31" s="48"/>
    </row>
    <row r="32" spans="2:89" ht="7.5" customHeight="1" x14ac:dyDescent="0.25">
      <c r="B32" s="51"/>
      <c r="C32" s="51"/>
      <c r="D32" s="51"/>
      <c r="E32" s="51"/>
      <c r="F32" s="51"/>
      <c r="G32" s="51"/>
      <c r="H32" s="51"/>
      <c r="I32" s="43"/>
      <c r="J32" s="43"/>
      <c r="K32" s="43"/>
      <c r="L32" s="43"/>
      <c r="M32" s="43"/>
      <c r="N32" s="43"/>
      <c r="O32" s="43"/>
      <c r="P32" s="43"/>
      <c r="Q32" s="43"/>
      <c r="R32" s="43"/>
      <c r="S32" s="43"/>
      <c r="T32" s="43"/>
      <c r="U32" s="43"/>
      <c r="V32" s="43"/>
      <c r="W32" s="43"/>
      <c r="X32" s="43"/>
      <c r="Y32" s="43"/>
      <c r="Z32" s="43"/>
      <c r="AA32" s="43"/>
      <c r="AZ32" s="41"/>
      <c r="BA32" s="41"/>
      <c r="BB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row>
    <row r="33" spans="2:89" s="55" customFormat="1" ht="26.25" customHeight="1" x14ac:dyDescent="0.3">
      <c r="B33" s="51"/>
      <c r="C33" s="45" t="str">
        <f>VLOOKUP(BE4, RefCauseofDeath, 3, FALSE)</f>
        <v>Suicide mortality, all age groups</v>
      </c>
      <c r="D33" s="43"/>
      <c r="E33" s="43"/>
      <c r="F33" s="43"/>
      <c r="G33" s="43"/>
      <c r="H33" s="43"/>
      <c r="I33" s="51"/>
      <c r="J33" s="51"/>
      <c r="K33" s="51"/>
      <c r="L33" s="51"/>
      <c r="M33" s="51"/>
      <c r="N33" s="51"/>
      <c r="O33" s="51"/>
      <c r="P33" s="51"/>
      <c r="Q33" s="54"/>
      <c r="R33" s="45" t="str">
        <f>VLOOKUP(BE4, RefCauseofDeath,3,FALSE)</f>
        <v>Suicide mortality, all age groups</v>
      </c>
      <c r="S33" s="43"/>
      <c r="T33" s="43"/>
      <c r="U33" s="43"/>
      <c r="V33" s="43"/>
      <c r="W33" s="43"/>
      <c r="X33" s="51"/>
      <c r="Y33" s="51"/>
      <c r="Z33" s="51"/>
      <c r="AA33" s="51"/>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61"/>
      <c r="BA33" s="61"/>
      <c r="BB33" s="61"/>
      <c r="BC33" s="61"/>
      <c r="BD33" s="61"/>
      <c r="BE33" s="61"/>
      <c r="BF33" s="61" t="s">
        <v>8</v>
      </c>
      <c r="BG33" s="61" t="s">
        <v>11</v>
      </c>
      <c r="BH33" s="61" t="s">
        <v>12</v>
      </c>
      <c r="BI33" s="61" t="s">
        <v>13</v>
      </c>
      <c r="BJ33" s="61"/>
      <c r="BK33" s="61"/>
      <c r="BL33" s="61"/>
      <c r="BM33" s="61"/>
      <c r="BN33" s="61"/>
      <c r="BO33" s="61"/>
      <c r="BP33" s="61"/>
      <c r="BQ33" s="61"/>
      <c r="BR33" s="61"/>
      <c r="BS33" s="61" t="s">
        <v>8</v>
      </c>
      <c r="BT33" s="61" t="s">
        <v>40</v>
      </c>
      <c r="BU33" s="61"/>
      <c r="BV33" s="61" t="s">
        <v>13</v>
      </c>
      <c r="BW33" s="61"/>
      <c r="BX33" s="61"/>
      <c r="BY33" s="61"/>
      <c r="BZ33" s="61"/>
      <c r="CA33" s="61"/>
      <c r="CB33" s="61"/>
      <c r="CC33" s="61"/>
      <c r="CD33" s="61"/>
      <c r="CE33" s="61"/>
      <c r="CF33" s="61"/>
      <c r="CG33" s="61"/>
      <c r="CH33" s="61"/>
      <c r="CI33" s="61"/>
      <c r="CJ33" s="61"/>
      <c r="CK33" s="61"/>
    </row>
    <row r="34" spans="2:89" ht="12" customHeight="1" x14ac:dyDescent="0.25">
      <c r="B34" s="43"/>
      <c r="C34" s="43" t="str">
        <f>BE19</f>
        <v/>
      </c>
      <c r="D34" s="43"/>
      <c r="E34" s="43"/>
      <c r="F34" s="43"/>
      <c r="G34" s="43"/>
      <c r="H34" s="43"/>
      <c r="I34" s="43"/>
      <c r="J34" s="43"/>
      <c r="K34" s="43"/>
      <c r="L34" s="43"/>
      <c r="M34" s="43"/>
      <c r="N34" s="43"/>
      <c r="O34" s="43"/>
      <c r="P34" s="43"/>
      <c r="Q34" s="62"/>
      <c r="R34" s="43" t="str">
        <f>BE19</f>
        <v/>
      </c>
      <c r="S34" s="43"/>
      <c r="T34" s="43"/>
      <c r="U34" s="43"/>
      <c r="V34" s="43"/>
      <c r="W34" s="43"/>
      <c r="X34" s="43"/>
      <c r="Y34" s="43"/>
      <c r="Z34" s="43"/>
      <c r="AA34" s="43"/>
      <c r="AZ34" s="41"/>
      <c r="BA34" s="41"/>
      <c r="BB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row>
    <row r="35" spans="2:89" s="55" customFormat="1" x14ac:dyDescent="0.25">
      <c r="B35" s="51"/>
      <c r="C35" s="64" t="s">
        <v>129</v>
      </c>
      <c r="D35" s="64"/>
      <c r="E35" s="64"/>
      <c r="F35" s="64"/>
      <c r="G35" s="64"/>
      <c r="H35" s="64"/>
      <c r="I35" s="51"/>
      <c r="J35" s="51"/>
      <c r="K35" s="51"/>
      <c r="L35" s="51"/>
      <c r="M35" s="51"/>
      <c r="N35" s="51"/>
      <c r="O35" s="51"/>
      <c r="P35" s="51"/>
      <c r="Q35" s="51"/>
      <c r="R35" s="64" t="s">
        <v>109</v>
      </c>
      <c r="S35" s="51"/>
      <c r="T35" s="51"/>
      <c r="U35" s="51"/>
      <c r="V35" s="51"/>
      <c r="W35" s="51"/>
      <c r="X35" s="51"/>
      <c r="Y35" s="51"/>
      <c r="Z35" s="51"/>
      <c r="AA35" s="51"/>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61"/>
      <c r="BA35" s="61"/>
      <c r="BB35" s="61"/>
      <c r="BC35" s="61"/>
      <c r="BD35" s="41" t="s">
        <v>5</v>
      </c>
      <c r="BE35" s="61" t="s">
        <v>87</v>
      </c>
      <c r="BF35" s="61">
        <v>1996</v>
      </c>
      <c r="BG35" s="61">
        <f t="shared" ref="BG35:BG51" si="0">IFERROR(VALUE(FIXED(VLOOKUP($BF35&amp;$BE$29&amp;$BE$12&amp;"Maori",ethnicdata,7,FALSE),1)),NA())</f>
        <v>19</v>
      </c>
      <c r="BH35" s="61">
        <f t="shared" ref="BH35:BH51" si="1">IFERROR(VALUE(FIXED(VLOOKUP($BF35&amp;$BE$29&amp;$BE$12&amp;"nonMaori",ethnicdata,7,FALSE),1)),NA())</f>
        <v>12.1</v>
      </c>
      <c r="BI35" s="61">
        <f>MAX(BG35:BH86)</f>
        <v>29.7</v>
      </c>
      <c r="BJ35" s="61"/>
      <c r="BK35" s="61"/>
      <c r="BL35" s="61"/>
      <c r="BM35" s="61"/>
      <c r="BN35" s="61"/>
      <c r="BO35" s="61"/>
      <c r="BP35" s="61"/>
      <c r="BQ35" s="41" t="s">
        <v>5</v>
      </c>
      <c r="BR35" s="61" t="s">
        <v>87</v>
      </c>
      <c r="BS35" s="61">
        <v>1996</v>
      </c>
      <c r="BT35" s="61">
        <f t="shared" ref="BT35:BT51" si="2">IFERROR(VALUE(FIXED(VLOOKUP($BF35&amp;$BE$29&amp;$BE$12&amp;"Maori",ethnicdata,10,FALSE),2)),NA())</f>
        <v>1.57</v>
      </c>
      <c r="BU35" s="61"/>
      <c r="BV35" s="61">
        <f>MAX(BT35:BT86)</f>
        <v>2.41</v>
      </c>
      <c r="BW35" s="61"/>
      <c r="BX35" s="61"/>
      <c r="BY35" s="61"/>
      <c r="BZ35" s="61"/>
      <c r="CA35" s="61"/>
      <c r="CB35" s="61"/>
      <c r="CC35" s="61"/>
      <c r="CD35" s="61"/>
      <c r="CE35" s="61"/>
      <c r="CF35" s="61"/>
      <c r="CG35" s="61"/>
      <c r="CH35" s="61"/>
      <c r="CI35" s="61"/>
      <c r="CJ35" s="61"/>
      <c r="CK35" s="61"/>
    </row>
    <row r="36" spans="2:89" x14ac:dyDescent="0.25">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Z36" s="41"/>
      <c r="BA36" s="41"/>
      <c r="BB36" s="41"/>
      <c r="BE36" s="67" t="s">
        <v>88</v>
      </c>
      <c r="BF36" s="41">
        <v>1997</v>
      </c>
      <c r="BG36" s="61">
        <f t="shared" si="0"/>
        <v>17.600000000000001</v>
      </c>
      <c r="BH36" s="61">
        <f t="shared" si="1"/>
        <v>12</v>
      </c>
      <c r="BI36" s="41">
        <f>MIN(BG35:BH86)</f>
        <v>4.2</v>
      </c>
      <c r="BN36" s="41"/>
      <c r="BO36" s="41"/>
      <c r="BP36" s="41"/>
      <c r="BQ36" s="41"/>
      <c r="BR36" s="67" t="s">
        <v>88</v>
      </c>
      <c r="BS36" s="41">
        <v>1997</v>
      </c>
      <c r="BT36" s="61">
        <f t="shared" si="2"/>
        <v>1.47</v>
      </c>
      <c r="BU36" s="61"/>
      <c r="BV36" s="41">
        <f>MIN(BT35:BT86)</f>
        <v>1.24</v>
      </c>
      <c r="BW36" s="41"/>
      <c r="BX36" s="41"/>
      <c r="BY36" s="41"/>
      <c r="BZ36" s="41"/>
      <c r="CA36" s="61"/>
      <c r="CB36" s="61"/>
      <c r="CC36" s="41"/>
      <c r="CD36" s="41"/>
      <c r="CE36" s="41"/>
      <c r="CF36" s="41"/>
      <c r="CG36" s="41"/>
      <c r="CH36" s="41"/>
      <c r="CI36" s="41"/>
      <c r="CJ36" s="41"/>
      <c r="CK36" s="41"/>
    </row>
    <row r="37" spans="2:89" s="72" customFormat="1" x14ac:dyDescent="0.25">
      <c r="B37" s="68"/>
      <c r="C37" s="69" t="s">
        <v>8</v>
      </c>
      <c r="D37" s="109" t="s">
        <v>16</v>
      </c>
      <c r="E37" s="109"/>
      <c r="F37" s="109"/>
      <c r="G37" s="109" t="s">
        <v>14</v>
      </c>
      <c r="H37" s="109"/>
      <c r="I37" s="109"/>
      <c r="J37" s="109" t="s">
        <v>17</v>
      </c>
      <c r="K37" s="109"/>
      <c r="L37" s="109"/>
      <c r="M37" s="109" t="s">
        <v>15</v>
      </c>
      <c r="N37" s="109"/>
      <c r="O37" s="109"/>
      <c r="P37" s="68"/>
      <c r="Q37" s="68"/>
      <c r="R37" s="70" t="s">
        <v>8</v>
      </c>
      <c r="S37" s="110" t="s">
        <v>43</v>
      </c>
      <c r="T37" s="110"/>
      <c r="U37" s="110"/>
      <c r="V37" s="110" t="s">
        <v>44</v>
      </c>
      <c r="W37" s="110"/>
      <c r="X37" s="110"/>
      <c r="Y37" s="68"/>
      <c r="Z37" s="68"/>
      <c r="AA37" s="68"/>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6"/>
      <c r="BA37" s="76"/>
      <c r="BB37" s="76"/>
      <c r="BC37" s="76"/>
      <c r="BD37" s="76"/>
      <c r="BE37" s="76" t="s">
        <v>89</v>
      </c>
      <c r="BF37" s="76">
        <v>1998</v>
      </c>
      <c r="BG37" s="61">
        <f t="shared" si="0"/>
        <v>15.9</v>
      </c>
      <c r="BH37" s="61">
        <f t="shared" si="1"/>
        <v>11.1</v>
      </c>
      <c r="BI37" s="76"/>
      <c r="BJ37" s="76"/>
      <c r="BK37" s="76"/>
      <c r="BL37" s="76"/>
      <c r="BM37" s="76"/>
      <c r="BN37" s="76"/>
      <c r="BO37" s="76"/>
      <c r="BP37" s="76"/>
      <c r="BQ37" s="76"/>
      <c r="BR37" s="76" t="s">
        <v>89</v>
      </c>
      <c r="BS37" s="76">
        <v>1998</v>
      </c>
      <c r="BT37" s="61">
        <f t="shared" si="2"/>
        <v>1.43</v>
      </c>
      <c r="BU37" s="61"/>
      <c r="BV37" s="76"/>
      <c r="BW37" s="76"/>
      <c r="BX37" s="76"/>
      <c r="BY37" s="76"/>
      <c r="BZ37" s="76"/>
      <c r="CA37" s="61"/>
      <c r="CB37" s="61"/>
      <c r="CC37" s="76"/>
      <c r="CD37" s="76"/>
      <c r="CE37" s="76"/>
      <c r="CF37" s="76"/>
      <c r="CG37" s="76"/>
      <c r="CH37" s="76"/>
      <c r="CI37" s="76"/>
      <c r="CJ37" s="76"/>
      <c r="CK37" s="76"/>
    </row>
    <row r="38" spans="2:89" x14ac:dyDescent="0.25">
      <c r="B38" s="43"/>
      <c r="C38" s="62"/>
      <c r="D38" s="77" t="s">
        <v>19</v>
      </c>
      <c r="E38" s="78" t="s">
        <v>20</v>
      </c>
      <c r="F38" s="78" t="s">
        <v>21</v>
      </c>
      <c r="G38" s="77" t="s">
        <v>19</v>
      </c>
      <c r="H38" s="78" t="s">
        <v>20</v>
      </c>
      <c r="I38" s="78" t="s">
        <v>21</v>
      </c>
      <c r="J38" s="77" t="s">
        <v>19</v>
      </c>
      <c r="K38" s="78" t="s">
        <v>20</v>
      </c>
      <c r="L38" s="78" t="s">
        <v>21</v>
      </c>
      <c r="M38" s="77" t="s">
        <v>19</v>
      </c>
      <c r="N38" s="78" t="s">
        <v>20</v>
      </c>
      <c r="O38" s="78" t="s">
        <v>21</v>
      </c>
      <c r="P38" s="43"/>
      <c r="Q38" s="43"/>
      <c r="R38" s="43"/>
      <c r="S38" s="77" t="s">
        <v>38</v>
      </c>
      <c r="T38" s="78" t="s">
        <v>20</v>
      </c>
      <c r="U38" s="78" t="s">
        <v>21</v>
      </c>
      <c r="V38" s="77" t="s">
        <v>38</v>
      </c>
      <c r="W38" s="78" t="s">
        <v>20</v>
      </c>
      <c r="X38" s="78" t="s">
        <v>21</v>
      </c>
      <c r="Y38" s="43"/>
      <c r="Z38" s="43"/>
      <c r="AA38" s="43"/>
      <c r="AZ38" s="41"/>
      <c r="BA38" s="41"/>
      <c r="BB38" s="41"/>
      <c r="BE38" s="67" t="s">
        <v>90</v>
      </c>
      <c r="BF38" s="41">
        <v>1999</v>
      </c>
      <c r="BG38" s="61">
        <f t="shared" si="0"/>
        <v>13.7</v>
      </c>
      <c r="BH38" s="61">
        <f t="shared" si="1"/>
        <v>10.7</v>
      </c>
      <c r="BN38" s="41"/>
      <c r="BO38" s="41"/>
      <c r="BP38" s="41"/>
      <c r="BQ38" s="41"/>
      <c r="BR38" s="67" t="s">
        <v>90</v>
      </c>
      <c r="BS38" s="41">
        <v>1999</v>
      </c>
      <c r="BT38" s="61">
        <f t="shared" si="2"/>
        <v>1.28</v>
      </c>
      <c r="BU38" s="61"/>
      <c r="BV38" s="41"/>
      <c r="BW38" s="41"/>
      <c r="BX38" s="41"/>
      <c r="BY38" s="41"/>
      <c r="BZ38" s="41"/>
      <c r="CA38" s="61"/>
      <c r="CB38" s="61"/>
      <c r="CC38" s="41"/>
      <c r="CD38" s="41"/>
      <c r="CE38" s="41"/>
      <c r="CF38" s="41"/>
      <c r="CG38" s="41"/>
      <c r="CH38" s="41"/>
      <c r="CI38" s="41"/>
      <c r="CJ38" s="41"/>
      <c r="CK38" s="41"/>
    </row>
    <row r="39" spans="2:89" x14ac:dyDescent="0.25">
      <c r="B39" s="43"/>
      <c r="C39" s="43" t="s">
        <v>87</v>
      </c>
      <c r="D39" s="100">
        <f t="shared" ref="D39:D55" si="3">IFERROR(VALUE(FIXED(VLOOKUP($BF35&amp;$C$33&amp;$BG$12&amp;"Maori",ethnicdata,7,FALSE),1)),"N/A")</f>
        <v>29.7</v>
      </c>
      <c r="E39" s="101">
        <f>IFERROR(VALUE(FIXED(VLOOKUP($BF35&amp;$C$33&amp;$BG$12&amp;"Maori",ethnicdata,6,FALSE),1)),"N/A")</f>
        <v>26.1</v>
      </c>
      <c r="F39" s="101">
        <f t="shared" ref="F39:F55" si="4">IFERROR(VALUE(FIXED(VLOOKUP($BF35&amp;$C$33&amp;$BG$12&amp;"Maori",ethnicdata,8,FALSE),1)),"N/A")</f>
        <v>33.700000000000003</v>
      </c>
      <c r="G39" s="100">
        <f t="shared" ref="G39:G55" si="5">IFERROR(VALUE(FIXED(VLOOKUP($BF35&amp;$C$33&amp;$BF$12&amp;"Maori",ethnicdata,7,FALSE),1)),"N/A")</f>
        <v>9.1999999999999993</v>
      </c>
      <c r="H39" s="101">
        <f t="shared" ref="H39:H55" si="6">IFERROR(VALUE(FIXED(VLOOKUP($BF35&amp;$C$33&amp;$BF$12&amp;"Maori",ethnicdata,6,FALSE),1)),"N/A")</f>
        <v>7.2</v>
      </c>
      <c r="I39" s="101">
        <f t="shared" ref="I39:I55" si="7">IFERROR(VALUE(FIXED(VLOOKUP($BF35&amp;$C$33&amp;$BF$12&amp;"Maori",ethnicdata,8,FALSE),1)),"N/A")</f>
        <v>11.4</v>
      </c>
      <c r="J39" s="100">
        <f t="shared" ref="J39:J55" si="8">IFERROR(VALUE(FIXED(VLOOKUP($BF35&amp;$C$33&amp;$BG$12&amp;"nonMaori",ethnicdata,7,FALSE),1)),"N/A")</f>
        <v>19.100000000000001</v>
      </c>
      <c r="K39" s="101">
        <f t="shared" ref="K39:K55" si="9">IFERROR(VALUE(FIXED(VLOOKUP($BF35&amp;$C$33&amp;$BG$12&amp;"nonMaori",ethnicdata,6,FALSE),1)),"N/A")</f>
        <v>18</v>
      </c>
      <c r="L39" s="101">
        <f t="shared" ref="L39:L55" si="10">IFERROR(VALUE(FIXED(VLOOKUP($BF35&amp;$C$33&amp;$BG$12&amp;"nonMaori",ethnicdata,8,FALSE),1)),"N/A")</f>
        <v>20.3</v>
      </c>
      <c r="M39" s="100">
        <f t="shared" ref="M39:M55" si="11">IFERROR(VALUE(FIXED(VLOOKUP($BF35&amp;$C$33&amp;$BF$12&amp;"nonMaori",ethnicdata,7,FALSE),1)),"N/A")</f>
        <v>5.3</v>
      </c>
      <c r="N39" s="101">
        <f t="shared" ref="N39:N55" si="12">IFERROR(VALUE(FIXED(VLOOKUP($BF35&amp;$C$33&amp;$BF$12&amp;"nonMaori",ethnicdata,6,FALSE),1)),"N/A")</f>
        <v>4.7</v>
      </c>
      <c r="O39" s="101">
        <f t="shared" ref="O39:O55" si="13">IFERROR(VALUE(FIXED(VLOOKUP($BF35&amp;$C$33&amp;$BF$12&amp;"nonMaori",ethnicdata,8,FALSE),1)),"N/A")</f>
        <v>5.9</v>
      </c>
      <c r="P39" s="43"/>
      <c r="Q39" s="43"/>
      <c r="R39" s="43" t="s">
        <v>87</v>
      </c>
      <c r="S39" s="77">
        <f t="shared" ref="S39:S55" si="14">IFERROR(VALUE(FIXED(VLOOKUP($BF35&amp;$R$33&amp;$BG$12&amp;"Maori",ethnicdata,10,FALSE),2)),"N/A")</f>
        <v>1.55</v>
      </c>
      <c r="T39" s="102">
        <f t="shared" ref="T39:T55" si="15">IFERROR(VALUE(FIXED(VLOOKUP($BF35&amp;$R$33&amp;$BG$12&amp;"Maori",ethnicdata,9,FALSE),2)),"N/A")</f>
        <v>1.35</v>
      </c>
      <c r="U39" s="102">
        <f t="shared" ref="U39:U55" si="16">IFERROR(VALUE(FIXED(VLOOKUP($BF35&amp;$R$33&amp;$BG$12&amp;"Maori",ethnicdata,11,FALSE),2)),"N/A")</f>
        <v>1.79</v>
      </c>
      <c r="V39" s="77">
        <f t="shared" ref="V39:V55" si="17">IFERROR(VALUE(FIXED(VLOOKUP($BF35&amp;$R$33&amp;$BF$12&amp;"Maori",ethnicdata,10,FALSE),2)),"N/A")</f>
        <v>1.73</v>
      </c>
      <c r="W39" s="102">
        <f t="shared" ref="W39:W55" si="18">IFERROR(VALUE(FIXED(VLOOKUP($BF35&amp;$R$33&amp;$BF$12&amp;"Maori",ethnicdata,9,FALSE),2)),"N/A")</f>
        <v>1.34</v>
      </c>
      <c r="X39" s="102">
        <f t="shared" ref="X39:X55" si="19">IFERROR(VALUE(FIXED(VLOOKUP($BF35&amp;$R$33&amp;$BF$12&amp;"Maori",ethnicdata,11,FALSE),2)),"N/A")</f>
        <v>2.2400000000000002</v>
      </c>
      <c r="Y39" s="43"/>
      <c r="Z39" s="43"/>
      <c r="AA39" s="43"/>
      <c r="AZ39" s="41"/>
      <c r="BA39" s="41"/>
      <c r="BB39" s="41"/>
      <c r="BE39" s="67" t="s">
        <v>91</v>
      </c>
      <c r="BF39" s="61">
        <v>2000</v>
      </c>
      <c r="BG39" s="61">
        <f t="shared" si="0"/>
        <v>13.6</v>
      </c>
      <c r="BH39" s="61">
        <f t="shared" si="1"/>
        <v>10.199999999999999</v>
      </c>
      <c r="BN39" s="41"/>
      <c r="BO39" s="41"/>
      <c r="BP39" s="41"/>
      <c r="BQ39" s="41"/>
      <c r="BR39" s="67" t="s">
        <v>91</v>
      </c>
      <c r="BS39" s="61">
        <v>2000</v>
      </c>
      <c r="BT39" s="61">
        <f t="shared" si="2"/>
        <v>1.34</v>
      </c>
      <c r="BU39" s="61"/>
      <c r="BV39" s="41"/>
      <c r="BW39" s="41"/>
      <c r="BX39" s="41"/>
      <c r="BY39" s="41"/>
      <c r="BZ39" s="41"/>
      <c r="CA39" s="61"/>
      <c r="CB39" s="61"/>
      <c r="CC39" s="41"/>
      <c r="CD39" s="41"/>
      <c r="CE39" s="41"/>
      <c r="CF39" s="41"/>
      <c r="CG39" s="41"/>
      <c r="CH39" s="41"/>
      <c r="CI39" s="41"/>
      <c r="CJ39" s="41"/>
      <c r="CK39" s="41"/>
    </row>
    <row r="40" spans="2:89" x14ac:dyDescent="0.25">
      <c r="B40" s="43"/>
      <c r="C40" s="43" t="s">
        <v>88</v>
      </c>
      <c r="D40" s="100">
        <f t="shared" si="3"/>
        <v>27.7</v>
      </c>
      <c r="E40" s="101">
        <f t="shared" ref="E40:E55" si="20">IFERROR(VALUE(FIXED(VLOOKUP($BF36&amp;$C$33&amp;$BG$12&amp;"Maori",ethnicdata,6,FALSE),1)),"N/A")</f>
        <v>24.2</v>
      </c>
      <c r="F40" s="101">
        <f t="shared" si="4"/>
        <v>31.5</v>
      </c>
      <c r="G40" s="100">
        <f t="shared" si="5"/>
        <v>8.1999999999999993</v>
      </c>
      <c r="H40" s="101">
        <f t="shared" si="6"/>
        <v>6.4</v>
      </c>
      <c r="I40" s="101">
        <f t="shared" si="7"/>
        <v>10.4</v>
      </c>
      <c r="J40" s="100">
        <f t="shared" si="8"/>
        <v>18.5</v>
      </c>
      <c r="K40" s="101">
        <f t="shared" si="9"/>
        <v>17.399999999999999</v>
      </c>
      <c r="L40" s="101">
        <f t="shared" si="10"/>
        <v>19.600000000000001</v>
      </c>
      <c r="M40" s="100">
        <f t="shared" si="11"/>
        <v>5.6</v>
      </c>
      <c r="N40" s="101">
        <f t="shared" si="12"/>
        <v>5</v>
      </c>
      <c r="O40" s="101">
        <f t="shared" si="13"/>
        <v>6.2</v>
      </c>
      <c r="P40" s="43"/>
      <c r="Q40" s="43"/>
      <c r="R40" s="43" t="s">
        <v>88</v>
      </c>
      <c r="S40" s="77">
        <f t="shared" si="14"/>
        <v>1.5</v>
      </c>
      <c r="T40" s="102">
        <f t="shared" si="15"/>
        <v>1.29</v>
      </c>
      <c r="U40" s="102">
        <f t="shared" si="16"/>
        <v>1.73</v>
      </c>
      <c r="V40" s="77">
        <f t="shared" si="17"/>
        <v>1.48</v>
      </c>
      <c r="W40" s="102">
        <f t="shared" si="18"/>
        <v>1.1399999999999999</v>
      </c>
      <c r="X40" s="102">
        <f t="shared" si="19"/>
        <v>1.92</v>
      </c>
      <c r="Y40" s="43"/>
      <c r="Z40" s="43"/>
      <c r="AA40" s="43"/>
      <c r="AZ40" s="41"/>
      <c r="BA40" s="41"/>
      <c r="BB40" s="41"/>
      <c r="BE40" s="41" t="s">
        <v>92</v>
      </c>
      <c r="BF40" s="41">
        <v>2001</v>
      </c>
      <c r="BG40" s="61">
        <f t="shared" si="0"/>
        <v>13.8</v>
      </c>
      <c r="BH40" s="61">
        <f t="shared" si="1"/>
        <v>10.199999999999999</v>
      </c>
      <c r="BN40" s="41"/>
      <c r="BO40" s="41"/>
      <c r="BP40" s="41"/>
      <c r="BQ40" s="41"/>
      <c r="BR40" s="41" t="s">
        <v>92</v>
      </c>
      <c r="BS40" s="41">
        <v>2001</v>
      </c>
      <c r="BT40" s="61">
        <f t="shared" si="2"/>
        <v>1.35</v>
      </c>
      <c r="BU40" s="61"/>
      <c r="BV40" s="41"/>
      <c r="BW40" s="41"/>
      <c r="BX40" s="41"/>
      <c r="BY40" s="41"/>
      <c r="BZ40" s="41"/>
      <c r="CA40" s="61"/>
      <c r="CB40" s="61"/>
      <c r="CC40" s="41"/>
      <c r="CD40" s="41"/>
      <c r="CE40" s="41"/>
      <c r="CF40" s="41"/>
      <c r="CG40" s="41"/>
      <c r="CH40" s="41"/>
      <c r="CI40" s="41"/>
      <c r="CJ40" s="41"/>
      <c r="CK40" s="41"/>
    </row>
    <row r="41" spans="2:89" x14ac:dyDescent="0.25">
      <c r="B41" s="43"/>
      <c r="C41" s="43" t="s">
        <v>89</v>
      </c>
      <c r="D41" s="100">
        <f t="shared" si="3"/>
        <v>26</v>
      </c>
      <c r="E41" s="101">
        <f t="shared" si="20"/>
        <v>22.7</v>
      </c>
      <c r="F41" s="101">
        <f t="shared" si="4"/>
        <v>29.7</v>
      </c>
      <c r="G41" s="100">
        <f t="shared" si="5"/>
        <v>6.5</v>
      </c>
      <c r="H41" s="101">
        <f t="shared" si="6"/>
        <v>4.9000000000000004</v>
      </c>
      <c r="I41" s="101">
        <f t="shared" si="7"/>
        <v>8.4</v>
      </c>
      <c r="J41" s="100">
        <f t="shared" si="8"/>
        <v>17.399999999999999</v>
      </c>
      <c r="K41" s="101">
        <f t="shared" si="9"/>
        <v>16.3</v>
      </c>
      <c r="L41" s="101">
        <f t="shared" si="10"/>
        <v>18.5</v>
      </c>
      <c r="M41" s="100">
        <f t="shared" si="11"/>
        <v>5</v>
      </c>
      <c r="N41" s="101">
        <f t="shared" si="12"/>
        <v>4.5</v>
      </c>
      <c r="O41" s="101">
        <f t="shared" si="13"/>
        <v>5.6</v>
      </c>
      <c r="P41" s="43"/>
      <c r="Q41" s="43"/>
      <c r="R41" s="43" t="s">
        <v>89</v>
      </c>
      <c r="S41" s="77">
        <f t="shared" si="14"/>
        <v>1.5</v>
      </c>
      <c r="T41" s="102">
        <f t="shared" si="15"/>
        <v>1.29</v>
      </c>
      <c r="U41" s="102">
        <f t="shared" si="16"/>
        <v>1.74</v>
      </c>
      <c r="V41" s="77">
        <f t="shared" si="17"/>
        <v>1.29</v>
      </c>
      <c r="W41" s="102">
        <f t="shared" si="18"/>
        <v>0.97</v>
      </c>
      <c r="X41" s="102">
        <f t="shared" si="19"/>
        <v>1.73</v>
      </c>
      <c r="Y41" s="43"/>
      <c r="Z41" s="43"/>
      <c r="AA41" s="43"/>
      <c r="AZ41" s="41"/>
      <c r="BA41" s="41"/>
      <c r="BB41" s="41"/>
      <c r="BE41" s="76" t="s">
        <v>93</v>
      </c>
      <c r="BF41" s="76">
        <v>2002</v>
      </c>
      <c r="BG41" s="61">
        <f t="shared" si="0"/>
        <v>15.2</v>
      </c>
      <c r="BH41" s="61">
        <f t="shared" si="1"/>
        <v>9.6</v>
      </c>
      <c r="BN41" s="41"/>
      <c r="BO41" s="41"/>
      <c r="BP41" s="41"/>
      <c r="BQ41" s="41"/>
      <c r="BR41" s="76" t="s">
        <v>93</v>
      </c>
      <c r="BS41" s="76">
        <v>2002</v>
      </c>
      <c r="BT41" s="61">
        <f t="shared" si="2"/>
        <v>1.59</v>
      </c>
      <c r="BU41" s="61"/>
      <c r="BV41" s="41"/>
      <c r="BW41" s="41"/>
      <c r="BX41" s="41"/>
      <c r="BY41" s="41"/>
      <c r="BZ41" s="41"/>
      <c r="CA41" s="61"/>
      <c r="CB41" s="61"/>
      <c r="CC41" s="41"/>
      <c r="CD41" s="41"/>
      <c r="CE41" s="41"/>
      <c r="CF41" s="41"/>
      <c r="CG41" s="41"/>
      <c r="CH41" s="41"/>
      <c r="CI41" s="41"/>
      <c r="CJ41" s="41"/>
      <c r="CK41" s="41"/>
    </row>
    <row r="42" spans="2:89" x14ac:dyDescent="0.25">
      <c r="B42" s="43"/>
      <c r="C42" s="43" t="s">
        <v>90</v>
      </c>
      <c r="D42" s="100">
        <f t="shared" si="3"/>
        <v>22.2</v>
      </c>
      <c r="E42" s="101">
        <f t="shared" si="20"/>
        <v>19.100000000000001</v>
      </c>
      <c r="F42" s="101">
        <f t="shared" si="4"/>
        <v>25.6</v>
      </c>
      <c r="G42" s="100">
        <f t="shared" si="5"/>
        <v>5.8</v>
      </c>
      <c r="H42" s="101">
        <f t="shared" si="6"/>
        <v>4.3</v>
      </c>
      <c r="I42" s="101">
        <f t="shared" si="7"/>
        <v>7.6</v>
      </c>
      <c r="J42" s="100">
        <f t="shared" si="8"/>
        <v>16.8</v>
      </c>
      <c r="K42" s="101">
        <f t="shared" si="9"/>
        <v>15.8</v>
      </c>
      <c r="L42" s="101">
        <f t="shared" si="10"/>
        <v>17.899999999999999</v>
      </c>
      <c r="M42" s="100">
        <f t="shared" si="11"/>
        <v>4.7</v>
      </c>
      <c r="N42" s="101">
        <f t="shared" si="12"/>
        <v>4.0999999999999996</v>
      </c>
      <c r="O42" s="101">
        <f t="shared" si="13"/>
        <v>5.3</v>
      </c>
      <c r="P42" s="43"/>
      <c r="Q42" s="43"/>
      <c r="R42" s="43" t="s">
        <v>90</v>
      </c>
      <c r="S42" s="77">
        <f t="shared" si="14"/>
        <v>1.32</v>
      </c>
      <c r="T42" s="102">
        <f t="shared" si="15"/>
        <v>1.1200000000000001</v>
      </c>
      <c r="U42" s="102">
        <f t="shared" si="16"/>
        <v>1.54</v>
      </c>
      <c r="V42" s="77">
        <f t="shared" si="17"/>
        <v>1.24</v>
      </c>
      <c r="W42" s="102">
        <f t="shared" si="18"/>
        <v>0.92</v>
      </c>
      <c r="X42" s="102">
        <f t="shared" si="19"/>
        <v>1.68</v>
      </c>
      <c r="Y42" s="43"/>
      <c r="Z42" s="43"/>
      <c r="AA42" s="43"/>
      <c r="AZ42" s="41"/>
      <c r="BA42" s="41"/>
      <c r="BB42" s="41"/>
      <c r="BE42" s="41" t="s">
        <v>94</v>
      </c>
      <c r="BF42" s="41">
        <v>2003</v>
      </c>
      <c r="BG42" s="61">
        <f t="shared" si="0"/>
        <v>16.5</v>
      </c>
      <c r="BH42" s="61">
        <f t="shared" si="1"/>
        <v>9.5</v>
      </c>
      <c r="BN42" s="41"/>
      <c r="BO42" s="41"/>
      <c r="BP42" s="41"/>
      <c r="BQ42" s="41"/>
      <c r="BR42" s="41" t="s">
        <v>94</v>
      </c>
      <c r="BS42" s="41">
        <v>2003</v>
      </c>
      <c r="BT42" s="61">
        <f t="shared" si="2"/>
        <v>1.74</v>
      </c>
      <c r="BU42" s="61"/>
      <c r="BV42" s="41"/>
      <c r="BW42" s="41"/>
      <c r="BX42" s="41"/>
      <c r="BY42" s="41"/>
      <c r="BZ42" s="41"/>
      <c r="CA42" s="61"/>
      <c r="CB42" s="61"/>
      <c r="CC42" s="41"/>
      <c r="CD42" s="41"/>
      <c r="CE42" s="41"/>
      <c r="CF42" s="41"/>
      <c r="CG42" s="41"/>
      <c r="CH42" s="41"/>
      <c r="CI42" s="41"/>
      <c r="CJ42" s="41"/>
      <c r="CK42" s="41"/>
    </row>
    <row r="43" spans="2:89" x14ac:dyDescent="0.25">
      <c r="B43" s="43"/>
      <c r="C43" s="43" t="s">
        <v>91</v>
      </c>
      <c r="D43" s="100">
        <f t="shared" si="3"/>
        <v>22.1</v>
      </c>
      <c r="E43" s="101">
        <f t="shared" si="20"/>
        <v>19.100000000000001</v>
      </c>
      <c r="F43" s="101">
        <f t="shared" si="4"/>
        <v>25.5</v>
      </c>
      <c r="G43" s="100">
        <f t="shared" si="5"/>
        <v>5.7</v>
      </c>
      <c r="H43" s="101">
        <f t="shared" si="6"/>
        <v>4.3</v>
      </c>
      <c r="I43" s="101">
        <f t="shared" si="7"/>
        <v>7.5</v>
      </c>
      <c r="J43" s="100">
        <f t="shared" si="8"/>
        <v>16.2</v>
      </c>
      <c r="K43" s="101">
        <f t="shared" si="9"/>
        <v>15.1</v>
      </c>
      <c r="L43" s="101">
        <f t="shared" si="10"/>
        <v>17.2</v>
      </c>
      <c r="M43" s="100">
        <f t="shared" si="11"/>
        <v>4.4000000000000004</v>
      </c>
      <c r="N43" s="101">
        <f t="shared" si="12"/>
        <v>3.9</v>
      </c>
      <c r="O43" s="101">
        <f t="shared" si="13"/>
        <v>5</v>
      </c>
      <c r="P43" s="43"/>
      <c r="Q43" s="43"/>
      <c r="R43" s="43" t="s">
        <v>91</v>
      </c>
      <c r="S43" s="77">
        <f t="shared" si="14"/>
        <v>1.37</v>
      </c>
      <c r="T43" s="102">
        <f t="shared" si="15"/>
        <v>1.17</v>
      </c>
      <c r="U43" s="102">
        <f t="shared" si="16"/>
        <v>1.61</v>
      </c>
      <c r="V43" s="77">
        <f t="shared" si="17"/>
        <v>1.29</v>
      </c>
      <c r="W43" s="102">
        <f t="shared" si="18"/>
        <v>0.96</v>
      </c>
      <c r="X43" s="102">
        <f t="shared" si="19"/>
        <v>1.75</v>
      </c>
      <c r="Y43" s="43"/>
      <c r="Z43" s="43"/>
      <c r="AA43" s="43"/>
      <c r="AZ43" s="41"/>
      <c r="BA43" s="41"/>
      <c r="BB43" s="41"/>
      <c r="BE43" s="41" t="s">
        <v>95</v>
      </c>
      <c r="BF43" s="61">
        <v>2004</v>
      </c>
      <c r="BG43" s="61">
        <f t="shared" si="0"/>
        <v>17.5</v>
      </c>
      <c r="BH43" s="61">
        <f t="shared" si="1"/>
        <v>9.4</v>
      </c>
      <c r="BN43" s="41"/>
      <c r="BO43" s="41"/>
      <c r="BP43" s="41"/>
      <c r="BQ43" s="41"/>
      <c r="BR43" s="41" t="s">
        <v>95</v>
      </c>
      <c r="BS43" s="61">
        <v>2004</v>
      </c>
      <c r="BT43" s="61">
        <f t="shared" si="2"/>
        <v>1.87</v>
      </c>
      <c r="BU43" s="61"/>
      <c r="BV43" s="41"/>
      <c r="BW43" s="41"/>
      <c r="BX43" s="41"/>
      <c r="BY43" s="41"/>
      <c r="BZ43" s="41"/>
      <c r="CA43" s="61"/>
      <c r="CB43" s="61"/>
      <c r="CC43" s="41"/>
      <c r="CD43" s="41"/>
      <c r="CE43" s="41"/>
      <c r="CF43" s="41"/>
      <c r="CG43" s="41"/>
      <c r="CH43" s="41"/>
      <c r="CI43" s="41"/>
      <c r="CJ43" s="41"/>
      <c r="CK43" s="41"/>
    </row>
    <row r="44" spans="2:89" x14ac:dyDescent="0.25">
      <c r="B44" s="43"/>
      <c r="C44" s="43" t="s">
        <v>92</v>
      </c>
      <c r="D44" s="100">
        <f t="shared" si="3"/>
        <v>21.5</v>
      </c>
      <c r="E44" s="101">
        <f t="shared" si="20"/>
        <v>18.600000000000001</v>
      </c>
      <c r="F44" s="101">
        <f t="shared" si="4"/>
        <v>24.9</v>
      </c>
      <c r="G44" s="100">
        <f t="shared" si="5"/>
        <v>6.6</v>
      </c>
      <c r="H44" s="101">
        <f t="shared" si="6"/>
        <v>5</v>
      </c>
      <c r="I44" s="101">
        <f t="shared" si="7"/>
        <v>8.5</v>
      </c>
      <c r="J44" s="100">
        <f t="shared" si="8"/>
        <v>15.6</v>
      </c>
      <c r="K44" s="101">
        <f t="shared" si="9"/>
        <v>14.6</v>
      </c>
      <c r="L44" s="101">
        <f t="shared" si="10"/>
        <v>16.600000000000001</v>
      </c>
      <c r="M44" s="100">
        <f t="shared" si="11"/>
        <v>5</v>
      </c>
      <c r="N44" s="101">
        <f t="shared" si="12"/>
        <v>4.4000000000000004</v>
      </c>
      <c r="O44" s="101">
        <f t="shared" si="13"/>
        <v>5.6</v>
      </c>
      <c r="P44" s="43"/>
      <c r="Q44" s="43"/>
      <c r="R44" s="43" t="s">
        <v>92</v>
      </c>
      <c r="S44" s="77">
        <f t="shared" si="14"/>
        <v>1.38</v>
      </c>
      <c r="T44" s="102">
        <f t="shared" si="15"/>
        <v>1.18</v>
      </c>
      <c r="U44" s="102">
        <f t="shared" si="16"/>
        <v>1.62</v>
      </c>
      <c r="V44" s="77">
        <f t="shared" si="17"/>
        <v>1.32</v>
      </c>
      <c r="W44" s="102">
        <f t="shared" si="18"/>
        <v>1</v>
      </c>
      <c r="X44" s="102">
        <f t="shared" si="19"/>
        <v>1.75</v>
      </c>
      <c r="Y44" s="43"/>
      <c r="Z44" s="43"/>
      <c r="AA44" s="43"/>
      <c r="AZ44" s="41"/>
      <c r="BA44" s="41"/>
      <c r="BB44" s="41"/>
      <c r="BE44" s="41" t="s">
        <v>96</v>
      </c>
      <c r="BF44" s="41">
        <v>2005</v>
      </c>
      <c r="BG44" s="61">
        <f t="shared" si="0"/>
        <v>16.5</v>
      </c>
      <c r="BH44" s="61">
        <f t="shared" si="1"/>
        <v>9.3000000000000007</v>
      </c>
      <c r="BN44" s="41"/>
      <c r="BO44" s="41"/>
      <c r="BP44" s="41"/>
      <c r="BQ44" s="41"/>
      <c r="BR44" s="41" t="s">
        <v>96</v>
      </c>
      <c r="BS44" s="41">
        <v>2005</v>
      </c>
      <c r="BT44" s="61">
        <f t="shared" si="2"/>
        <v>1.77</v>
      </c>
      <c r="BU44" s="61"/>
      <c r="BV44" s="41"/>
      <c r="BW44" s="41"/>
      <c r="BX44" s="41"/>
      <c r="BY44" s="41"/>
      <c r="BZ44" s="41"/>
      <c r="CA44" s="61"/>
      <c r="CB44" s="61"/>
      <c r="CC44" s="41"/>
      <c r="CD44" s="41"/>
      <c r="CE44" s="41"/>
      <c r="CF44" s="41"/>
      <c r="CG44" s="41"/>
      <c r="CH44" s="41"/>
      <c r="CI44" s="41"/>
      <c r="CJ44" s="41"/>
      <c r="CK44" s="41"/>
    </row>
    <row r="45" spans="2:89" x14ac:dyDescent="0.25">
      <c r="B45" s="43"/>
      <c r="C45" s="43" t="s">
        <v>93</v>
      </c>
      <c r="D45" s="100">
        <f t="shared" si="3"/>
        <v>23.8</v>
      </c>
      <c r="E45" s="101">
        <f t="shared" si="20"/>
        <v>20.7</v>
      </c>
      <c r="F45" s="101">
        <f t="shared" si="4"/>
        <v>27.3</v>
      </c>
      <c r="G45" s="100">
        <f t="shared" si="5"/>
        <v>7.3</v>
      </c>
      <c r="H45" s="101">
        <f t="shared" si="6"/>
        <v>5.7</v>
      </c>
      <c r="I45" s="101">
        <f t="shared" si="7"/>
        <v>9.3000000000000007</v>
      </c>
      <c r="J45" s="100">
        <f t="shared" si="8"/>
        <v>14.6</v>
      </c>
      <c r="K45" s="101">
        <f t="shared" si="9"/>
        <v>13.6</v>
      </c>
      <c r="L45" s="101">
        <f t="shared" si="10"/>
        <v>15.5</v>
      </c>
      <c r="M45" s="100">
        <f t="shared" si="11"/>
        <v>4.8</v>
      </c>
      <c r="N45" s="101">
        <f t="shared" si="12"/>
        <v>4.2</v>
      </c>
      <c r="O45" s="101">
        <f t="shared" si="13"/>
        <v>5.3</v>
      </c>
      <c r="P45" s="43"/>
      <c r="Q45" s="43"/>
      <c r="R45" s="43" t="s">
        <v>93</v>
      </c>
      <c r="S45" s="77">
        <f t="shared" si="14"/>
        <v>1.64</v>
      </c>
      <c r="T45" s="102">
        <f t="shared" si="15"/>
        <v>1.41</v>
      </c>
      <c r="U45" s="102">
        <f t="shared" si="16"/>
        <v>1.91</v>
      </c>
      <c r="V45" s="77">
        <f t="shared" si="17"/>
        <v>1.53</v>
      </c>
      <c r="W45" s="102">
        <f t="shared" si="18"/>
        <v>1.17</v>
      </c>
      <c r="X45" s="102">
        <f t="shared" si="19"/>
        <v>2</v>
      </c>
      <c r="Y45" s="43"/>
      <c r="Z45" s="43"/>
      <c r="AA45" s="43"/>
      <c r="AZ45" s="41"/>
      <c r="BA45" s="41"/>
      <c r="BB45" s="41"/>
      <c r="BE45" s="41" t="s">
        <v>97</v>
      </c>
      <c r="BF45" s="41">
        <v>2006</v>
      </c>
      <c r="BG45" s="61">
        <f t="shared" si="0"/>
        <v>15.2</v>
      </c>
      <c r="BH45" s="61">
        <f t="shared" si="1"/>
        <v>9.4</v>
      </c>
      <c r="BN45" s="41"/>
      <c r="BO45" s="41"/>
      <c r="BP45" s="41"/>
      <c r="BQ45" s="41"/>
      <c r="BR45" s="41" t="s">
        <v>97</v>
      </c>
      <c r="BS45" s="41">
        <v>2006</v>
      </c>
      <c r="BT45" s="61">
        <f t="shared" si="2"/>
        <v>1.62</v>
      </c>
      <c r="BU45" s="61"/>
      <c r="BV45" s="61"/>
      <c r="BW45" s="41"/>
      <c r="BX45" s="41"/>
      <c r="BY45" s="41"/>
      <c r="BZ45" s="61"/>
      <c r="CA45" s="41"/>
      <c r="CB45" s="41"/>
      <c r="CC45" s="41"/>
      <c r="CD45" s="41"/>
      <c r="CE45" s="41"/>
      <c r="CF45" s="41"/>
      <c r="CG45" s="41"/>
      <c r="CH45" s="41"/>
      <c r="CI45" s="41"/>
      <c r="CJ45" s="41"/>
      <c r="CK45" s="41"/>
    </row>
    <row r="46" spans="2:89" x14ac:dyDescent="0.25">
      <c r="B46" s="43"/>
      <c r="C46" s="43" t="s">
        <v>94</v>
      </c>
      <c r="D46" s="100">
        <f t="shared" si="3"/>
        <v>25.7</v>
      </c>
      <c r="E46" s="101">
        <f t="shared" si="20"/>
        <v>22.4</v>
      </c>
      <c r="F46" s="101">
        <f t="shared" si="4"/>
        <v>29.3</v>
      </c>
      <c r="G46" s="100">
        <f t="shared" si="5"/>
        <v>8.1</v>
      </c>
      <c r="H46" s="101">
        <f t="shared" si="6"/>
        <v>6.4</v>
      </c>
      <c r="I46" s="101">
        <f t="shared" si="7"/>
        <v>10.1</v>
      </c>
      <c r="J46" s="100">
        <f t="shared" si="8"/>
        <v>14.5</v>
      </c>
      <c r="K46" s="101">
        <f t="shared" si="9"/>
        <v>13.5</v>
      </c>
      <c r="L46" s="101">
        <f t="shared" si="10"/>
        <v>15.4</v>
      </c>
      <c r="M46" s="100">
        <f t="shared" si="11"/>
        <v>4.5999999999999996</v>
      </c>
      <c r="N46" s="101">
        <f t="shared" si="12"/>
        <v>4.0999999999999996</v>
      </c>
      <c r="O46" s="101">
        <f t="shared" si="13"/>
        <v>5.2</v>
      </c>
      <c r="P46" s="47"/>
      <c r="Q46" s="47"/>
      <c r="R46" s="43" t="s">
        <v>94</v>
      </c>
      <c r="S46" s="77">
        <f t="shared" si="14"/>
        <v>1.77</v>
      </c>
      <c r="T46" s="102">
        <f t="shared" si="15"/>
        <v>1.53</v>
      </c>
      <c r="U46" s="102">
        <f t="shared" si="16"/>
        <v>2.06</v>
      </c>
      <c r="V46" s="77">
        <f t="shared" si="17"/>
        <v>1.74</v>
      </c>
      <c r="W46" s="102">
        <f t="shared" si="18"/>
        <v>1.35</v>
      </c>
      <c r="X46" s="102">
        <f t="shared" si="19"/>
        <v>2.25</v>
      </c>
      <c r="Y46" s="43"/>
      <c r="Z46" s="43"/>
      <c r="AA46" s="43"/>
      <c r="AZ46" s="41"/>
      <c r="BA46" s="41"/>
      <c r="BB46" s="41"/>
      <c r="BE46" s="41" t="s">
        <v>98</v>
      </c>
      <c r="BF46" s="41">
        <v>2007</v>
      </c>
      <c r="BG46" s="61">
        <f t="shared" si="0"/>
        <v>13.7</v>
      </c>
      <c r="BH46" s="61">
        <f t="shared" si="1"/>
        <v>9.4</v>
      </c>
      <c r="BN46" s="41"/>
      <c r="BO46" s="41"/>
      <c r="BP46" s="41"/>
      <c r="BQ46" s="41"/>
      <c r="BR46" s="41" t="s">
        <v>98</v>
      </c>
      <c r="BS46" s="41">
        <v>2007</v>
      </c>
      <c r="BT46" s="61">
        <f t="shared" si="2"/>
        <v>1.46</v>
      </c>
      <c r="BU46" s="41"/>
      <c r="BV46" s="41"/>
      <c r="BW46" s="41"/>
      <c r="BX46" s="41"/>
      <c r="BY46" s="41"/>
      <c r="BZ46" s="41"/>
      <c r="CA46" s="76"/>
      <c r="CB46" s="76"/>
      <c r="CC46" s="41"/>
      <c r="CD46" s="41"/>
      <c r="CE46" s="41"/>
      <c r="CF46" s="41"/>
      <c r="CG46" s="41"/>
      <c r="CH46" s="41"/>
      <c r="CI46" s="41"/>
      <c r="CJ46" s="41"/>
      <c r="CK46" s="41"/>
    </row>
    <row r="47" spans="2:89" x14ac:dyDescent="0.25">
      <c r="B47" s="43"/>
      <c r="C47" s="43" t="s">
        <v>95</v>
      </c>
      <c r="D47" s="100">
        <f t="shared" si="3"/>
        <v>26.9</v>
      </c>
      <c r="E47" s="101">
        <f t="shared" si="20"/>
        <v>23.6</v>
      </c>
      <c r="F47" s="101">
        <f t="shared" si="4"/>
        <v>30.5</v>
      </c>
      <c r="G47" s="100">
        <f t="shared" si="5"/>
        <v>9.1</v>
      </c>
      <c r="H47" s="101">
        <f t="shared" si="6"/>
        <v>7.3</v>
      </c>
      <c r="I47" s="101">
        <f t="shared" si="7"/>
        <v>11.2</v>
      </c>
      <c r="J47" s="100">
        <f t="shared" si="8"/>
        <v>14.6</v>
      </c>
      <c r="K47" s="101">
        <f t="shared" si="9"/>
        <v>13.7</v>
      </c>
      <c r="L47" s="101">
        <f t="shared" si="10"/>
        <v>15.6</v>
      </c>
      <c r="M47" s="100">
        <f t="shared" si="11"/>
        <v>4.3</v>
      </c>
      <c r="N47" s="101">
        <f t="shared" si="12"/>
        <v>3.8</v>
      </c>
      <c r="O47" s="101">
        <f t="shared" si="13"/>
        <v>4.8</v>
      </c>
      <c r="P47" s="47"/>
      <c r="Q47" s="47"/>
      <c r="R47" s="43" t="s">
        <v>95</v>
      </c>
      <c r="S47" s="77">
        <f t="shared" si="14"/>
        <v>1.84</v>
      </c>
      <c r="T47" s="102">
        <f t="shared" si="15"/>
        <v>1.59</v>
      </c>
      <c r="U47" s="102">
        <f t="shared" si="16"/>
        <v>2.13</v>
      </c>
      <c r="V47" s="77">
        <f t="shared" si="17"/>
        <v>2.11</v>
      </c>
      <c r="W47" s="102">
        <f t="shared" si="18"/>
        <v>1.65</v>
      </c>
      <c r="X47" s="102">
        <f t="shared" si="19"/>
        <v>2.7</v>
      </c>
      <c r="Y47" s="43"/>
      <c r="Z47" s="43"/>
      <c r="AA47" s="43"/>
      <c r="AZ47" s="41"/>
      <c r="BA47" s="41"/>
      <c r="BB47" s="41"/>
      <c r="BE47" s="41" t="s">
        <v>99</v>
      </c>
      <c r="BF47" s="41">
        <v>2008</v>
      </c>
      <c r="BG47" s="61">
        <f t="shared" si="0"/>
        <v>13.8</v>
      </c>
      <c r="BH47" s="61">
        <f t="shared" si="1"/>
        <v>9.5</v>
      </c>
      <c r="BN47" s="41"/>
      <c r="BO47" s="41"/>
      <c r="BP47" s="41"/>
      <c r="BQ47" s="41"/>
      <c r="BR47" s="41" t="s">
        <v>99</v>
      </c>
      <c r="BS47" s="41">
        <v>2008</v>
      </c>
      <c r="BT47" s="61">
        <f t="shared" si="2"/>
        <v>1.45</v>
      </c>
      <c r="BU47" s="61"/>
      <c r="BV47" s="41"/>
      <c r="BW47" s="41"/>
      <c r="BX47" s="41"/>
      <c r="BY47" s="41"/>
      <c r="BZ47" s="61"/>
      <c r="CA47" s="41"/>
      <c r="CB47" s="41"/>
      <c r="CC47" s="41"/>
      <c r="CD47" s="41"/>
      <c r="CE47" s="41"/>
      <c r="CF47" s="41"/>
      <c r="CG47" s="41"/>
      <c r="CH47" s="41"/>
      <c r="CI47" s="41"/>
      <c r="CJ47" s="41"/>
      <c r="CK47" s="41"/>
    </row>
    <row r="48" spans="2:89" x14ac:dyDescent="0.25">
      <c r="B48" s="43"/>
      <c r="C48" s="43" t="s">
        <v>96</v>
      </c>
      <c r="D48" s="100">
        <f t="shared" si="3"/>
        <v>25.3</v>
      </c>
      <c r="E48" s="101">
        <f t="shared" si="20"/>
        <v>22.1</v>
      </c>
      <c r="F48" s="101">
        <f t="shared" si="4"/>
        <v>28.8</v>
      </c>
      <c r="G48" s="100">
        <f t="shared" si="5"/>
        <v>8.5</v>
      </c>
      <c r="H48" s="101">
        <f t="shared" si="6"/>
        <v>6.8</v>
      </c>
      <c r="I48" s="101">
        <f t="shared" si="7"/>
        <v>10.6</v>
      </c>
      <c r="J48" s="100">
        <f t="shared" si="8"/>
        <v>14.5</v>
      </c>
      <c r="K48" s="101">
        <f t="shared" si="9"/>
        <v>13.6</v>
      </c>
      <c r="L48" s="101">
        <f t="shared" si="10"/>
        <v>15.5</v>
      </c>
      <c r="M48" s="100">
        <f t="shared" si="11"/>
        <v>4.3</v>
      </c>
      <c r="N48" s="101">
        <f t="shared" si="12"/>
        <v>3.8</v>
      </c>
      <c r="O48" s="101">
        <f t="shared" si="13"/>
        <v>4.8</v>
      </c>
      <c r="P48" s="43"/>
      <c r="Q48" s="43"/>
      <c r="R48" s="43" t="s">
        <v>96</v>
      </c>
      <c r="S48" s="77">
        <f t="shared" si="14"/>
        <v>1.74</v>
      </c>
      <c r="T48" s="102">
        <f t="shared" si="15"/>
        <v>1.5</v>
      </c>
      <c r="U48" s="102">
        <f t="shared" si="16"/>
        <v>2.02</v>
      </c>
      <c r="V48" s="77">
        <f t="shared" si="17"/>
        <v>1.98</v>
      </c>
      <c r="W48" s="102">
        <f t="shared" si="18"/>
        <v>1.54</v>
      </c>
      <c r="X48" s="102">
        <f t="shared" si="19"/>
        <v>2.54</v>
      </c>
      <c r="Y48" s="43"/>
      <c r="Z48" s="43"/>
      <c r="AA48" s="43"/>
      <c r="AZ48" s="41"/>
      <c r="BA48" s="41"/>
      <c r="BB48" s="41"/>
      <c r="BE48" s="41" t="s">
        <v>100</v>
      </c>
      <c r="BF48" s="41">
        <v>2009</v>
      </c>
      <c r="BG48" s="61">
        <f t="shared" si="0"/>
        <v>15.3</v>
      </c>
      <c r="BH48" s="61">
        <f t="shared" si="1"/>
        <v>9.1</v>
      </c>
      <c r="BN48" s="41"/>
      <c r="BO48" s="41"/>
      <c r="BP48" s="41"/>
      <c r="BQ48" s="41"/>
      <c r="BR48" s="41" t="s">
        <v>100</v>
      </c>
      <c r="BS48" s="41">
        <v>2009</v>
      </c>
      <c r="BT48" s="61">
        <f t="shared" si="2"/>
        <v>1.67</v>
      </c>
      <c r="BU48" s="61"/>
      <c r="BV48" s="41"/>
      <c r="BW48" s="41"/>
      <c r="BX48" s="41"/>
      <c r="BY48" s="41"/>
      <c r="BZ48" s="41"/>
      <c r="CA48" s="41"/>
      <c r="CB48" s="41"/>
      <c r="CC48" s="41"/>
      <c r="CD48" s="41"/>
      <c r="CE48" s="41"/>
      <c r="CF48" s="41"/>
      <c r="CG48" s="41"/>
      <c r="CH48" s="41"/>
      <c r="CI48" s="41"/>
      <c r="CJ48" s="41"/>
      <c r="CK48" s="41"/>
    </row>
    <row r="49" spans="2:89" ht="12" customHeight="1" x14ac:dyDescent="0.25">
      <c r="B49" s="47"/>
      <c r="C49" s="43" t="s">
        <v>97</v>
      </c>
      <c r="D49" s="100">
        <f t="shared" si="3"/>
        <v>22.5</v>
      </c>
      <c r="E49" s="101">
        <f t="shared" si="20"/>
        <v>19.5</v>
      </c>
      <c r="F49" s="101">
        <f t="shared" si="4"/>
        <v>25.8</v>
      </c>
      <c r="G49" s="100">
        <f t="shared" si="5"/>
        <v>8.6999999999999993</v>
      </c>
      <c r="H49" s="101">
        <f t="shared" si="6"/>
        <v>6.9</v>
      </c>
      <c r="I49" s="101">
        <f t="shared" si="7"/>
        <v>10.7</v>
      </c>
      <c r="J49" s="100">
        <f t="shared" si="8"/>
        <v>14.6</v>
      </c>
      <c r="K49" s="101">
        <f t="shared" si="9"/>
        <v>13.6</v>
      </c>
      <c r="L49" s="101">
        <f t="shared" si="10"/>
        <v>15.5</v>
      </c>
      <c r="M49" s="100">
        <f t="shared" si="11"/>
        <v>4.4000000000000004</v>
      </c>
      <c r="N49" s="101">
        <f t="shared" si="12"/>
        <v>4</v>
      </c>
      <c r="O49" s="101">
        <f t="shared" si="13"/>
        <v>5</v>
      </c>
      <c r="P49" s="47"/>
      <c r="Q49" s="47"/>
      <c r="R49" s="43" t="s">
        <v>97</v>
      </c>
      <c r="S49" s="77">
        <f t="shared" si="14"/>
        <v>1.55</v>
      </c>
      <c r="T49" s="102">
        <f t="shared" si="15"/>
        <v>1.33</v>
      </c>
      <c r="U49" s="102">
        <f t="shared" si="16"/>
        <v>1.81</v>
      </c>
      <c r="V49" s="77">
        <f t="shared" si="17"/>
        <v>1.96</v>
      </c>
      <c r="W49" s="102">
        <f t="shared" si="18"/>
        <v>1.53</v>
      </c>
      <c r="X49" s="102">
        <f t="shared" si="19"/>
        <v>2.5</v>
      </c>
      <c r="Y49" s="43"/>
      <c r="Z49" s="43"/>
      <c r="AA49" s="43"/>
      <c r="AZ49" s="41"/>
      <c r="BA49" s="41"/>
      <c r="BB49" s="41"/>
      <c r="BE49" s="41" t="s">
        <v>101</v>
      </c>
      <c r="BF49" s="41">
        <v>2010</v>
      </c>
      <c r="BG49" s="61">
        <f t="shared" si="0"/>
        <v>16.600000000000001</v>
      </c>
      <c r="BH49" s="61">
        <f t="shared" si="1"/>
        <v>9.1</v>
      </c>
      <c r="BN49" s="41"/>
      <c r="BO49" s="41"/>
      <c r="BP49" s="41"/>
      <c r="BQ49" s="41"/>
      <c r="BR49" s="41" t="s">
        <v>101</v>
      </c>
      <c r="BS49" s="41">
        <v>2010</v>
      </c>
      <c r="BT49" s="61">
        <f t="shared" si="2"/>
        <v>1.82</v>
      </c>
      <c r="BU49" s="61"/>
      <c r="BV49" s="41"/>
      <c r="BW49" s="41"/>
      <c r="BX49" s="41"/>
      <c r="BY49" s="41"/>
      <c r="BZ49" s="76"/>
      <c r="CA49" s="41"/>
      <c r="CB49" s="41"/>
      <c r="CC49" s="41"/>
      <c r="CD49" s="41"/>
      <c r="CE49" s="41"/>
      <c r="CF49" s="41"/>
      <c r="CG49" s="41"/>
      <c r="CH49" s="41"/>
      <c r="CI49" s="41"/>
      <c r="CJ49" s="41"/>
      <c r="CK49" s="41"/>
    </row>
    <row r="50" spans="2:89" x14ac:dyDescent="0.25">
      <c r="B50" s="43"/>
      <c r="C50" s="43" t="s">
        <v>98</v>
      </c>
      <c r="D50" s="100">
        <f t="shared" si="3"/>
        <v>20.2</v>
      </c>
      <c r="E50" s="101">
        <f t="shared" si="20"/>
        <v>17.399999999999999</v>
      </c>
      <c r="F50" s="101">
        <f t="shared" si="4"/>
        <v>23.3</v>
      </c>
      <c r="G50" s="100">
        <f t="shared" si="5"/>
        <v>7.8</v>
      </c>
      <c r="H50" s="101">
        <f t="shared" si="6"/>
        <v>6.2</v>
      </c>
      <c r="I50" s="101">
        <f t="shared" si="7"/>
        <v>9.8000000000000007</v>
      </c>
      <c r="J50" s="100">
        <f t="shared" si="8"/>
        <v>14.7</v>
      </c>
      <c r="K50" s="101">
        <f t="shared" si="9"/>
        <v>13.7</v>
      </c>
      <c r="L50" s="101">
        <f t="shared" si="10"/>
        <v>15.6</v>
      </c>
      <c r="M50" s="100">
        <f t="shared" si="11"/>
        <v>4.2</v>
      </c>
      <c r="N50" s="101">
        <f t="shared" si="12"/>
        <v>3.8</v>
      </c>
      <c r="O50" s="101">
        <f t="shared" si="13"/>
        <v>4.8</v>
      </c>
      <c r="P50" s="47"/>
      <c r="Q50" s="47"/>
      <c r="R50" s="43" t="s">
        <v>98</v>
      </c>
      <c r="S50" s="77">
        <f t="shared" si="14"/>
        <v>1.37</v>
      </c>
      <c r="T50" s="102">
        <f t="shared" si="15"/>
        <v>1.17</v>
      </c>
      <c r="U50" s="102">
        <f t="shared" si="16"/>
        <v>1.62</v>
      </c>
      <c r="V50" s="77">
        <f t="shared" si="17"/>
        <v>1.85</v>
      </c>
      <c r="W50" s="102">
        <f t="shared" si="18"/>
        <v>1.43</v>
      </c>
      <c r="X50" s="102">
        <f t="shared" si="19"/>
        <v>2.38</v>
      </c>
      <c r="Y50" s="43"/>
      <c r="Z50" s="43"/>
      <c r="AA50" s="43"/>
      <c r="AZ50" s="41"/>
      <c r="BA50" s="41"/>
      <c r="BB50" s="41"/>
      <c r="BE50" s="41" t="s">
        <v>102</v>
      </c>
      <c r="BF50" s="41">
        <v>2011</v>
      </c>
      <c r="BG50" s="61">
        <f t="shared" si="0"/>
        <v>16.600000000000001</v>
      </c>
      <c r="BH50" s="61">
        <f t="shared" si="1"/>
        <v>8.8000000000000007</v>
      </c>
      <c r="BN50" s="41"/>
      <c r="BO50" s="41"/>
      <c r="BP50" s="41"/>
      <c r="BQ50" s="41"/>
      <c r="BR50" s="41" t="s">
        <v>102</v>
      </c>
      <c r="BS50" s="41">
        <v>2011</v>
      </c>
      <c r="BT50" s="61">
        <f t="shared" si="2"/>
        <v>1.89</v>
      </c>
      <c r="BU50" s="61"/>
      <c r="BV50" s="41"/>
      <c r="BW50" s="41"/>
      <c r="BX50" s="41"/>
      <c r="BY50" s="41"/>
      <c r="BZ50" s="41"/>
      <c r="CA50" s="41"/>
      <c r="CB50" s="41"/>
      <c r="CC50" s="41"/>
      <c r="CD50" s="41"/>
      <c r="CE50" s="41"/>
      <c r="CF50" s="41"/>
      <c r="CG50" s="41"/>
      <c r="CH50" s="41"/>
      <c r="CI50" s="41"/>
      <c r="CJ50" s="41"/>
      <c r="CK50" s="41"/>
    </row>
    <row r="51" spans="2:89" x14ac:dyDescent="0.25">
      <c r="B51" s="47"/>
      <c r="C51" s="43" t="s">
        <v>99</v>
      </c>
      <c r="D51" s="100">
        <f t="shared" si="3"/>
        <v>19.899999999999999</v>
      </c>
      <c r="E51" s="101">
        <f t="shared" si="20"/>
        <v>17.2</v>
      </c>
      <c r="F51" s="101">
        <f t="shared" si="4"/>
        <v>23</v>
      </c>
      <c r="G51" s="100">
        <f t="shared" si="5"/>
        <v>8.3000000000000007</v>
      </c>
      <c r="H51" s="101">
        <f t="shared" si="6"/>
        <v>6.6</v>
      </c>
      <c r="I51" s="101">
        <f t="shared" si="7"/>
        <v>10.199999999999999</v>
      </c>
      <c r="J51" s="100">
        <f t="shared" si="8"/>
        <v>14.6</v>
      </c>
      <c r="K51" s="101">
        <f t="shared" si="9"/>
        <v>13.7</v>
      </c>
      <c r="L51" s="101">
        <f t="shared" si="10"/>
        <v>15.5</v>
      </c>
      <c r="M51" s="100">
        <f t="shared" si="11"/>
        <v>4.7</v>
      </c>
      <c r="N51" s="101">
        <f t="shared" si="12"/>
        <v>4.2</v>
      </c>
      <c r="O51" s="101">
        <f t="shared" si="13"/>
        <v>5.2</v>
      </c>
      <c r="P51" s="43"/>
      <c r="Q51" s="43"/>
      <c r="R51" s="43" t="s">
        <v>99</v>
      </c>
      <c r="S51" s="77">
        <f t="shared" si="14"/>
        <v>1.37</v>
      </c>
      <c r="T51" s="102">
        <f t="shared" si="15"/>
        <v>1.1599999999999999</v>
      </c>
      <c r="U51" s="102">
        <f t="shared" si="16"/>
        <v>1.61</v>
      </c>
      <c r="V51" s="77">
        <f t="shared" si="17"/>
        <v>1.78</v>
      </c>
      <c r="W51" s="102">
        <f t="shared" si="18"/>
        <v>1.39</v>
      </c>
      <c r="X51" s="102">
        <f t="shared" si="19"/>
        <v>2.2799999999999998</v>
      </c>
      <c r="Y51" s="43"/>
      <c r="Z51" s="43"/>
      <c r="AA51" s="43"/>
      <c r="AZ51" s="41"/>
      <c r="BA51" s="41"/>
      <c r="BB51" s="41"/>
      <c r="BE51" s="41" t="s">
        <v>103</v>
      </c>
      <c r="BF51" s="41">
        <v>2012</v>
      </c>
      <c r="BG51" s="61">
        <f t="shared" si="0"/>
        <v>15.4</v>
      </c>
      <c r="BH51" s="61">
        <f t="shared" si="1"/>
        <v>8.6999999999999993</v>
      </c>
      <c r="BK51" s="61" t="s">
        <v>11</v>
      </c>
      <c r="BL51" s="61" t="s">
        <v>11</v>
      </c>
      <c r="BM51" s="61"/>
      <c r="BN51" s="61" t="s">
        <v>12</v>
      </c>
      <c r="BO51" s="61" t="s">
        <v>12</v>
      </c>
      <c r="BP51" s="41"/>
      <c r="BQ51" s="41"/>
      <c r="BR51" s="41" t="s">
        <v>103</v>
      </c>
      <c r="BS51" s="41">
        <v>2012</v>
      </c>
      <c r="BT51" s="61">
        <f t="shared" si="2"/>
        <v>1.78</v>
      </c>
      <c r="BU51" s="61"/>
      <c r="BV51" s="41"/>
      <c r="BW51" s="41"/>
      <c r="BX51" s="61"/>
      <c r="BY51" s="61"/>
      <c r="BZ51" s="41"/>
      <c r="CA51" s="41" t="s">
        <v>41</v>
      </c>
      <c r="CB51" s="61"/>
      <c r="CC51" s="41"/>
      <c r="CD51" s="41"/>
      <c r="CE51" s="41"/>
      <c r="CF51" s="41"/>
      <c r="CG51" s="41"/>
      <c r="CH51" s="41"/>
      <c r="CI51" s="41"/>
      <c r="CJ51" s="41"/>
      <c r="CK51" s="41"/>
    </row>
    <row r="52" spans="2:89" x14ac:dyDescent="0.25">
      <c r="B52" s="47"/>
      <c r="C52" s="43" t="s">
        <v>100</v>
      </c>
      <c r="D52" s="100">
        <f t="shared" si="3"/>
        <v>22.8</v>
      </c>
      <c r="E52" s="101">
        <f t="shared" si="20"/>
        <v>19.899999999999999</v>
      </c>
      <c r="F52" s="101">
        <f t="shared" si="4"/>
        <v>26.1</v>
      </c>
      <c r="G52" s="100">
        <f t="shared" si="5"/>
        <v>8.4</v>
      </c>
      <c r="H52" s="101">
        <f t="shared" si="6"/>
        <v>6.8</v>
      </c>
      <c r="I52" s="101">
        <f t="shared" si="7"/>
        <v>10.4</v>
      </c>
      <c r="J52" s="100">
        <f t="shared" si="8"/>
        <v>14.3</v>
      </c>
      <c r="K52" s="101">
        <f t="shared" si="9"/>
        <v>13.4</v>
      </c>
      <c r="L52" s="101">
        <f t="shared" si="10"/>
        <v>15.2</v>
      </c>
      <c r="M52" s="100">
        <f t="shared" si="11"/>
        <v>4.2</v>
      </c>
      <c r="N52" s="101">
        <f t="shared" si="12"/>
        <v>3.8</v>
      </c>
      <c r="O52" s="101">
        <f t="shared" si="13"/>
        <v>4.7</v>
      </c>
      <c r="P52" s="43"/>
      <c r="Q52" s="43"/>
      <c r="R52" s="43" t="s">
        <v>100</v>
      </c>
      <c r="S52" s="77">
        <f t="shared" si="14"/>
        <v>1.6</v>
      </c>
      <c r="T52" s="102">
        <f t="shared" si="15"/>
        <v>1.38</v>
      </c>
      <c r="U52" s="102">
        <f t="shared" si="16"/>
        <v>1.87</v>
      </c>
      <c r="V52" s="77">
        <f t="shared" si="17"/>
        <v>2</v>
      </c>
      <c r="W52" s="102">
        <f t="shared" si="18"/>
        <v>1.56</v>
      </c>
      <c r="X52" s="102">
        <f t="shared" si="19"/>
        <v>2.56</v>
      </c>
      <c r="Y52" s="43"/>
      <c r="Z52" s="43"/>
      <c r="AA52" s="43"/>
      <c r="AZ52" s="41"/>
      <c r="BA52" s="41"/>
      <c r="BB52" s="41"/>
      <c r="BG52" s="61"/>
      <c r="BH52" s="61"/>
      <c r="BK52" s="41" t="s">
        <v>28</v>
      </c>
      <c r="BL52" s="41" t="s">
        <v>27</v>
      </c>
      <c r="BN52" s="41" t="s">
        <v>28</v>
      </c>
      <c r="BO52" s="41" t="s">
        <v>27</v>
      </c>
      <c r="BP52" s="41"/>
      <c r="BQ52" s="41"/>
      <c r="BR52" s="41"/>
      <c r="BS52" s="41"/>
      <c r="BT52" s="61"/>
      <c r="BU52" s="61"/>
      <c r="BV52" s="41"/>
      <c r="BW52" s="41"/>
      <c r="BX52" s="41" t="s">
        <v>28</v>
      </c>
      <c r="BY52" s="41" t="s">
        <v>27</v>
      </c>
      <c r="BZ52" s="41"/>
      <c r="CA52" s="41"/>
      <c r="CB52" s="41"/>
      <c r="CC52" s="41"/>
      <c r="CD52" s="41"/>
      <c r="CE52" s="41"/>
      <c r="CF52" s="41"/>
      <c r="CG52" s="41"/>
      <c r="CH52" s="41"/>
      <c r="CI52" s="41"/>
      <c r="CJ52" s="41"/>
      <c r="CK52" s="41"/>
    </row>
    <row r="53" spans="2:89" x14ac:dyDescent="0.25">
      <c r="B53" s="43"/>
      <c r="C53" s="43" t="s">
        <v>101</v>
      </c>
      <c r="D53" s="100">
        <f t="shared" si="3"/>
        <v>24.3</v>
      </c>
      <c r="E53" s="101">
        <f t="shared" si="20"/>
        <v>21.3</v>
      </c>
      <c r="F53" s="101">
        <f t="shared" si="4"/>
        <v>27.6</v>
      </c>
      <c r="G53" s="100">
        <f t="shared" si="5"/>
        <v>9.6999999999999993</v>
      </c>
      <c r="H53" s="101">
        <f t="shared" si="6"/>
        <v>7.9</v>
      </c>
      <c r="I53" s="101">
        <f t="shared" si="7"/>
        <v>11.8</v>
      </c>
      <c r="J53" s="100">
        <f t="shared" si="8"/>
        <v>14</v>
      </c>
      <c r="K53" s="101">
        <f t="shared" si="9"/>
        <v>13.1</v>
      </c>
      <c r="L53" s="101">
        <f t="shared" si="10"/>
        <v>15</v>
      </c>
      <c r="M53" s="100">
        <f t="shared" si="11"/>
        <v>4.4000000000000004</v>
      </c>
      <c r="N53" s="101">
        <f t="shared" si="12"/>
        <v>4</v>
      </c>
      <c r="O53" s="101">
        <f t="shared" si="13"/>
        <v>5</v>
      </c>
      <c r="P53" s="43"/>
      <c r="Q53" s="43"/>
      <c r="R53" s="43" t="s">
        <v>101</v>
      </c>
      <c r="S53" s="77">
        <f t="shared" si="14"/>
        <v>1.73</v>
      </c>
      <c r="T53" s="102">
        <f t="shared" si="15"/>
        <v>1.49</v>
      </c>
      <c r="U53" s="102">
        <f t="shared" si="16"/>
        <v>2.0099999999999998</v>
      </c>
      <c r="V53" s="77">
        <f t="shared" si="17"/>
        <v>2.1800000000000002</v>
      </c>
      <c r="W53" s="102">
        <f t="shared" si="18"/>
        <v>1.73</v>
      </c>
      <c r="X53" s="102">
        <f t="shared" si="19"/>
        <v>2.76</v>
      </c>
      <c r="Y53" s="43"/>
      <c r="Z53" s="43"/>
      <c r="AA53" s="43"/>
      <c r="AZ53" s="41"/>
      <c r="BA53" s="41"/>
      <c r="BB53" s="41"/>
      <c r="BD53" s="41" t="s">
        <v>6</v>
      </c>
      <c r="BE53" s="61" t="s">
        <v>87</v>
      </c>
      <c r="BF53" s="61">
        <v>1996</v>
      </c>
      <c r="BG53" s="61">
        <f t="shared" ref="BG53:BG69" si="21">IFERROR(VALUE(FIXED(VLOOKUP($BF53&amp;$BE$29&amp;$BG$12&amp;"Maori",ethnicdata,7,FALSE),1)),NA())</f>
        <v>29.7</v>
      </c>
      <c r="BH53" s="61">
        <f t="shared" ref="BH53:BH69" si="22">IFERROR(VALUE(FIXED(VLOOKUP($BF53&amp;$BE$29&amp;$BG$12&amp;"nonMaori",ethnicdata,7,FALSE),1)),NA())</f>
        <v>19.100000000000001</v>
      </c>
      <c r="BK53" s="61">
        <f>D39-E39</f>
        <v>3.5999999999999979</v>
      </c>
      <c r="BL53" s="61">
        <f>F39-D39</f>
        <v>4.0000000000000036</v>
      </c>
      <c r="BM53" s="61"/>
      <c r="BN53" s="61">
        <f>J39-K39</f>
        <v>1.1000000000000014</v>
      </c>
      <c r="BO53" s="61">
        <f>L39-J39</f>
        <v>1.1999999999999993</v>
      </c>
      <c r="BP53" s="41"/>
      <c r="BQ53" s="41" t="s">
        <v>75</v>
      </c>
      <c r="BR53" s="61" t="s">
        <v>87</v>
      </c>
      <c r="BS53" s="61">
        <v>1996</v>
      </c>
      <c r="BT53" s="61">
        <f t="shared" ref="BT53:BT69" si="23">IFERROR(VALUE(FIXED(VLOOKUP($BF53&amp;$BE$29&amp;$BG$12&amp;"Maori",ethnicdata,10,FALSE),2)),NA())</f>
        <v>1.55</v>
      </c>
      <c r="BU53" s="61"/>
      <c r="BV53" s="41"/>
      <c r="BW53" s="41"/>
      <c r="BX53" s="61">
        <f>S39-T39</f>
        <v>0.19999999999999996</v>
      </c>
      <c r="BY53" s="61">
        <f>U39-S39</f>
        <v>0.24</v>
      </c>
      <c r="BZ53" s="41"/>
      <c r="CA53" s="61">
        <v>1</v>
      </c>
      <c r="CB53" s="61"/>
      <c r="CC53" s="41"/>
      <c r="CD53" s="41"/>
      <c r="CE53" s="41"/>
      <c r="CF53" s="41"/>
      <c r="CG53" s="41"/>
      <c r="CH53" s="41"/>
      <c r="CI53" s="41"/>
      <c r="CJ53" s="41"/>
      <c r="CK53" s="41"/>
    </row>
    <row r="54" spans="2:89" x14ac:dyDescent="0.25">
      <c r="B54" s="43"/>
      <c r="C54" s="43" t="s">
        <v>102</v>
      </c>
      <c r="D54" s="100">
        <f t="shared" si="3"/>
        <v>23.6</v>
      </c>
      <c r="E54" s="101">
        <f t="shared" si="20"/>
        <v>20.7</v>
      </c>
      <c r="F54" s="101">
        <f t="shared" si="4"/>
        <v>26.9</v>
      </c>
      <c r="G54" s="100">
        <f t="shared" si="5"/>
        <v>10.3</v>
      </c>
      <c r="H54" s="101">
        <f t="shared" si="6"/>
        <v>8.5</v>
      </c>
      <c r="I54" s="101">
        <f t="shared" si="7"/>
        <v>12.5</v>
      </c>
      <c r="J54" s="100">
        <f t="shared" si="8"/>
        <v>13.5</v>
      </c>
      <c r="K54" s="101">
        <f t="shared" si="9"/>
        <v>12.6</v>
      </c>
      <c r="L54" s="101">
        <f t="shared" si="10"/>
        <v>14.3</v>
      </c>
      <c r="M54" s="100">
        <f t="shared" si="11"/>
        <v>4.3</v>
      </c>
      <c r="N54" s="101">
        <f t="shared" si="12"/>
        <v>3.8</v>
      </c>
      <c r="O54" s="101">
        <f t="shared" si="13"/>
        <v>4.8</v>
      </c>
      <c r="P54" s="43"/>
      <c r="Q54" s="43"/>
      <c r="R54" s="43" t="s">
        <v>102</v>
      </c>
      <c r="S54" s="77">
        <f t="shared" si="14"/>
        <v>1.76</v>
      </c>
      <c r="T54" s="102">
        <f t="shared" si="15"/>
        <v>1.51</v>
      </c>
      <c r="U54" s="102">
        <f t="shared" si="16"/>
        <v>2.04</v>
      </c>
      <c r="V54" s="77">
        <f t="shared" si="17"/>
        <v>2.41</v>
      </c>
      <c r="W54" s="102">
        <f t="shared" si="18"/>
        <v>1.92</v>
      </c>
      <c r="X54" s="102">
        <f t="shared" si="19"/>
        <v>3.04</v>
      </c>
      <c r="Y54" s="43"/>
      <c r="Z54" s="43"/>
      <c r="AA54" s="43"/>
      <c r="AZ54" s="41"/>
      <c r="BA54" s="41"/>
      <c r="BB54" s="41"/>
      <c r="BE54" s="67" t="s">
        <v>88</v>
      </c>
      <c r="BF54" s="41">
        <v>1997</v>
      </c>
      <c r="BG54" s="61">
        <f t="shared" si="21"/>
        <v>27.7</v>
      </c>
      <c r="BH54" s="61">
        <f t="shared" si="22"/>
        <v>18.5</v>
      </c>
      <c r="BK54" s="61">
        <f t="shared" ref="BK54:BK69" si="24">D40-E40</f>
        <v>3.5</v>
      </c>
      <c r="BL54" s="61">
        <f t="shared" ref="BL54:BL69" si="25">F40-D40</f>
        <v>3.8000000000000007</v>
      </c>
      <c r="BN54" s="61">
        <f t="shared" ref="BN54:BN69" si="26">J40-K40</f>
        <v>1.1000000000000014</v>
      </c>
      <c r="BO54" s="61">
        <f t="shared" ref="BO54:BO69" si="27">L40-J40</f>
        <v>1.1000000000000014</v>
      </c>
      <c r="BP54" s="41"/>
      <c r="BQ54" s="41"/>
      <c r="BR54" s="67" t="s">
        <v>88</v>
      </c>
      <c r="BS54" s="41">
        <v>1997</v>
      </c>
      <c r="BT54" s="61">
        <f t="shared" si="23"/>
        <v>1.5</v>
      </c>
      <c r="BU54" s="61"/>
      <c r="BV54" s="41"/>
      <c r="BW54" s="41"/>
      <c r="BX54" s="61">
        <f t="shared" ref="BX54:BX69" si="28">S40-T40</f>
        <v>0.20999999999999996</v>
      </c>
      <c r="BY54" s="61">
        <f t="shared" ref="BY54:BY69" si="29">U40-S40</f>
        <v>0.22999999999999998</v>
      </c>
      <c r="BZ54" s="41"/>
      <c r="CA54" s="41">
        <v>1</v>
      </c>
      <c r="CB54" s="41"/>
      <c r="CC54" s="41"/>
      <c r="CD54" s="41"/>
      <c r="CE54" s="41"/>
      <c r="CF54" s="41"/>
      <c r="CG54" s="41"/>
      <c r="CH54" s="41"/>
      <c r="CI54" s="41"/>
      <c r="CJ54" s="41"/>
      <c r="CK54" s="41"/>
    </row>
    <row r="55" spans="2:89" x14ac:dyDescent="0.25">
      <c r="B55" s="43"/>
      <c r="C55" s="88" t="s">
        <v>103</v>
      </c>
      <c r="D55" s="89">
        <f t="shared" si="3"/>
        <v>21.8</v>
      </c>
      <c r="E55" s="90">
        <f t="shared" si="20"/>
        <v>18.899999999999999</v>
      </c>
      <c r="F55" s="90">
        <f t="shared" si="4"/>
        <v>24.9</v>
      </c>
      <c r="G55" s="89">
        <f t="shared" si="5"/>
        <v>9.8000000000000007</v>
      </c>
      <c r="H55" s="90">
        <f t="shared" si="6"/>
        <v>7.9</v>
      </c>
      <c r="I55" s="90">
        <f t="shared" si="7"/>
        <v>11.9</v>
      </c>
      <c r="J55" s="89">
        <f t="shared" si="8"/>
        <v>13.1</v>
      </c>
      <c r="K55" s="90">
        <f t="shared" si="9"/>
        <v>12.2</v>
      </c>
      <c r="L55" s="90">
        <f t="shared" si="10"/>
        <v>13.9</v>
      </c>
      <c r="M55" s="89">
        <f t="shared" si="11"/>
        <v>4.4000000000000004</v>
      </c>
      <c r="N55" s="90">
        <f t="shared" si="12"/>
        <v>3.9</v>
      </c>
      <c r="O55" s="90">
        <f t="shared" si="13"/>
        <v>4.9000000000000004</v>
      </c>
      <c r="P55" s="43"/>
      <c r="Q55" s="43"/>
      <c r="R55" s="88" t="s">
        <v>103</v>
      </c>
      <c r="S55" s="103">
        <f t="shared" si="14"/>
        <v>1.67</v>
      </c>
      <c r="T55" s="104">
        <f t="shared" si="15"/>
        <v>1.43</v>
      </c>
      <c r="U55" s="104">
        <f t="shared" si="16"/>
        <v>1.95</v>
      </c>
      <c r="V55" s="103">
        <f t="shared" si="17"/>
        <v>2.21</v>
      </c>
      <c r="W55" s="104">
        <f t="shared" si="18"/>
        <v>1.75</v>
      </c>
      <c r="X55" s="104">
        <f t="shared" si="19"/>
        <v>2.79</v>
      </c>
      <c r="Y55" s="43"/>
      <c r="Z55" s="43"/>
      <c r="AA55" s="43"/>
      <c r="AZ55" s="41"/>
      <c r="BA55" s="41"/>
      <c r="BB55" s="41"/>
      <c r="BE55" s="76" t="s">
        <v>89</v>
      </c>
      <c r="BF55" s="76">
        <v>1998</v>
      </c>
      <c r="BG55" s="61">
        <f t="shared" si="21"/>
        <v>26</v>
      </c>
      <c r="BH55" s="61">
        <f t="shared" si="22"/>
        <v>17.399999999999999</v>
      </c>
      <c r="BK55" s="61">
        <f t="shared" si="24"/>
        <v>3.3000000000000007</v>
      </c>
      <c r="BL55" s="61">
        <f t="shared" si="25"/>
        <v>3.6999999999999993</v>
      </c>
      <c r="BM55" s="76"/>
      <c r="BN55" s="61">
        <f t="shared" si="26"/>
        <v>1.0999999999999979</v>
      </c>
      <c r="BO55" s="61">
        <f t="shared" si="27"/>
        <v>1.1000000000000014</v>
      </c>
      <c r="BP55" s="41"/>
      <c r="BQ55" s="41"/>
      <c r="BR55" s="76" t="s">
        <v>89</v>
      </c>
      <c r="BS55" s="76">
        <v>1998</v>
      </c>
      <c r="BT55" s="61">
        <f t="shared" si="23"/>
        <v>1.5</v>
      </c>
      <c r="BU55" s="61"/>
      <c r="BV55" s="41"/>
      <c r="BW55" s="41"/>
      <c r="BX55" s="61">
        <f t="shared" si="28"/>
        <v>0.20999999999999996</v>
      </c>
      <c r="BY55" s="61">
        <f t="shared" si="29"/>
        <v>0.24</v>
      </c>
      <c r="BZ55" s="41"/>
      <c r="CA55" s="76">
        <v>1</v>
      </c>
      <c r="CB55" s="76"/>
      <c r="CC55" s="41"/>
      <c r="CD55" s="41"/>
      <c r="CE55" s="41"/>
      <c r="CF55" s="41"/>
      <c r="CG55" s="41"/>
      <c r="CH55" s="41"/>
      <c r="CI55" s="41"/>
      <c r="CJ55" s="41"/>
      <c r="CK55" s="41"/>
    </row>
    <row r="56" spans="2:89" x14ac:dyDescent="0.25">
      <c r="B56" s="43"/>
      <c r="C56" s="47"/>
      <c r="D56" s="43"/>
      <c r="E56" s="43"/>
      <c r="F56" s="43"/>
      <c r="G56" s="43"/>
      <c r="H56" s="43"/>
      <c r="I56" s="43"/>
      <c r="J56" s="43"/>
      <c r="K56" s="43"/>
      <c r="L56" s="43"/>
      <c r="M56" s="43"/>
      <c r="N56" s="43"/>
      <c r="O56" s="43"/>
      <c r="P56" s="43"/>
      <c r="Q56" s="43"/>
      <c r="R56" s="47"/>
      <c r="S56" s="95"/>
      <c r="T56" s="95"/>
      <c r="U56" s="43"/>
      <c r="V56" s="43"/>
      <c r="W56" s="43"/>
      <c r="X56" s="43"/>
      <c r="Y56" s="43"/>
      <c r="Z56" s="43"/>
      <c r="AA56" s="43"/>
      <c r="AZ56" s="41"/>
      <c r="BA56" s="41"/>
      <c r="BB56" s="41"/>
      <c r="BE56" s="67" t="s">
        <v>90</v>
      </c>
      <c r="BF56" s="41">
        <v>1999</v>
      </c>
      <c r="BG56" s="61">
        <f t="shared" si="21"/>
        <v>22.2</v>
      </c>
      <c r="BH56" s="61">
        <f t="shared" si="22"/>
        <v>16.8</v>
      </c>
      <c r="BK56" s="61">
        <f t="shared" si="24"/>
        <v>3.0999999999999979</v>
      </c>
      <c r="BL56" s="61">
        <f t="shared" si="25"/>
        <v>3.4000000000000021</v>
      </c>
      <c r="BN56" s="61">
        <f t="shared" si="26"/>
        <v>1</v>
      </c>
      <c r="BO56" s="61">
        <f t="shared" si="27"/>
        <v>1.0999999999999979</v>
      </c>
      <c r="BP56" s="41"/>
      <c r="BQ56" s="41"/>
      <c r="BR56" s="67" t="s">
        <v>90</v>
      </c>
      <c r="BS56" s="41">
        <v>1999</v>
      </c>
      <c r="BT56" s="61">
        <f t="shared" si="23"/>
        <v>1.32</v>
      </c>
      <c r="BU56" s="61"/>
      <c r="BV56" s="41"/>
      <c r="BW56" s="41"/>
      <c r="BX56" s="61">
        <f t="shared" si="28"/>
        <v>0.19999999999999996</v>
      </c>
      <c r="BY56" s="61">
        <f t="shared" si="29"/>
        <v>0.21999999999999997</v>
      </c>
      <c r="BZ56" s="41"/>
      <c r="CA56" s="41">
        <v>1</v>
      </c>
      <c r="CB56" s="41"/>
      <c r="CC56" s="41"/>
      <c r="CD56" s="41"/>
      <c r="CE56" s="41"/>
      <c r="CF56" s="41"/>
      <c r="CG56" s="41"/>
      <c r="CH56" s="41"/>
      <c r="CI56" s="41"/>
      <c r="CJ56" s="41"/>
      <c r="CK56" s="41"/>
    </row>
    <row r="57" spans="2:89" x14ac:dyDescent="0.25">
      <c r="B57" s="43"/>
      <c r="C57" s="47" t="s">
        <v>23</v>
      </c>
      <c r="D57" s="85"/>
      <c r="E57" s="85"/>
      <c r="F57" s="85"/>
      <c r="G57" s="43"/>
      <c r="H57" s="43"/>
      <c r="I57" s="43"/>
      <c r="J57" s="43"/>
      <c r="K57" s="43"/>
      <c r="L57" s="43"/>
      <c r="M57" s="43"/>
      <c r="N57" s="43"/>
      <c r="O57" s="43"/>
      <c r="P57" s="43"/>
      <c r="Q57" s="43"/>
      <c r="R57" s="47" t="s">
        <v>23</v>
      </c>
      <c r="S57" s="95"/>
      <c r="T57" s="95"/>
      <c r="U57" s="43"/>
      <c r="V57" s="43"/>
      <c r="W57" s="43"/>
      <c r="X57" s="43"/>
      <c r="Y57" s="43"/>
      <c r="Z57" s="43"/>
      <c r="AA57" s="43"/>
      <c r="AZ57" s="41"/>
      <c r="BA57" s="41"/>
      <c r="BB57" s="41"/>
      <c r="BE57" s="67" t="s">
        <v>91</v>
      </c>
      <c r="BF57" s="61">
        <v>2000</v>
      </c>
      <c r="BG57" s="61">
        <f t="shared" si="21"/>
        <v>22.1</v>
      </c>
      <c r="BH57" s="61">
        <f t="shared" si="22"/>
        <v>16.2</v>
      </c>
      <c r="BK57" s="61">
        <f t="shared" si="24"/>
        <v>3</v>
      </c>
      <c r="BL57" s="61">
        <f t="shared" si="25"/>
        <v>3.3999999999999986</v>
      </c>
      <c r="BN57" s="61">
        <f t="shared" si="26"/>
        <v>1.0999999999999996</v>
      </c>
      <c r="BO57" s="61">
        <f t="shared" si="27"/>
        <v>1</v>
      </c>
      <c r="BP57" s="41"/>
      <c r="BQ57" s="41"/>
      <c r="BR57" s="67" t="s">
        <v>91</v>
      </c>
      <c r="BS57" s="61">
        <v>2000</v>
      </c>
      <c r="BT57" s="61">
        <f t="shared" si="23"/>
        <v>1.37</v>
      </c>
      <c r="BU57" s="61"/>
      <c r="BV57" s="41"/>
      <c r="BW57" s="41"/>
      <c r="BX57" s="61">
        <f t="shared" si="28"/>
        <v>0.20000000000000018</v>
      </c>
      <c r="BY57" s="61">
        <f t="shared" si="29"/>
        <v>0.24</v>
      </c>
      <c r="BZ57" s="41"/>
      <c r="CA57" s="41">
        <v>1</v>
      </c>
      <c r="CB57" s="41"/>
      <c r="CC57" s="41"/>
      <c r="CD57" s="41"/>
      <c r="CE57" s="41"/>
      <c r="CF57" s="41"/>
      <c r="CG57" s="41"/>
      <c r="CH57" s="41"/>
      <c r="CI57" s="41"/>
      <c r="CJ57" s="41"/>
      <c r="CK57" s="41"/>
    </row>
    <row r="58" spans="2:89" x14ac:dyDescent="0.25">
      <c r="B58" s="43"/>
      <c r="C58" s="47" t="s">
        <v>26</v>
      </c>
      <c r="D58" s="85"/>
      <c r="E58" s="85"/>
      <c r="F58" s="85"/>
      <c r="G58" s="43"/>
      <c r="H58" s="43"/>
      <c r="I58" s="43"/>
      <c r="J58" s="43"/>
      <c r="K58" s="43"/>
      <c r="L58" s="43"/>
      <c r="M58" s="43"/>
      <c r="N58" s="43"/>
      <c r="O58" s="43"/>
      <c r="P58" s="43"/>
      <c r="Q58" s="43"/>
      <c r="R58" s="47" t="s">
        <v>35</v>
      </c>
      <c r="S58" s="95"/>
      <c r="T58" s="95"/>
      <c r="U58" s="43"/>
      <c r="V58" s="43"/>
      <c r="W58" s="43"/>
      <c r="X58" s="43"/>
      <c r="Y58" s="43"/>
      <c r="Z58" s="43"/>
      <c r="AA58" s="43"/>
      <c r="AZ58" s="41"/>
      <c r="BA58" s="41"/>
      <c r="BB58" s="41"/>
      <c r="BE58" s="41" t="s">
        <v>92</v>
      </c>
      <c r="BF58" s="41">
        <v>2001</v>
      </c>
      <c r="BG58" s="61">
        <f t="shared" si="21"/>
        <v>21.5</v>
      </c>
      <c r="BH58" s="61">
        <f t="shared" si="22"/>
        <v>15.6</v>
      </c>
      <c r="BK58" s="61">
        <f t="shared" si="24"/>
        <v>2.8999999999999986</v>
      </c>
      <c r="BL58" s="61">
        <f t="shared" si="25"/>
        <v>3.3999999999999986</v>
      </c>
      <c r="BN58" s="61">
        <f t="shared" si="26"/>
        <v>1</v>
      </c>
      <c r="BO58" s="61">
        <f t="shared" si="27"/>
        <v>1.0000000000000018</v>
      </c>
      <c r="BP58" s="41"/>
      <c r="BQ58" s="41"/>
      <c r="BR58" s="41" t="s">
        <v>92</v>
      </c>
      <c r="BS58" s="41">
        <v>2001</v>
      </c>
      <c r="BT58" s="61">
        <f t="shared" si="23"/>
        <v>1.38</v>
      </c>
      <c r="BU58" s="61"/>
      <c r="BV58" s="41"/>
      <c r="BW58" s="41"/>
      <c r="BX58" s="61">
        <f t="shared" si="28"/>
        <v>0.19999999999999996</v>
      </c>
      <c r="BY58" s="61">
        <f t="shared" si="29"/>
        <v>0.24000000000000021</v>
      </c>
      <c r="BZ58" s="41"/>
      <c r="CA58" s="41">
        <v>1</v>
      </c>
      <c r="CB58" s="41"/>
      <c r="CC58" s="41"/>
      <c r="CD58" s="41"/>
      <c r="CE58" s="41"/>
      <c r="CF58" s="41"/>
      <c r="CG58" s="41"/>
      <c r="CH58" s="41"/>
      <c r="CI58" s="41"/>
      <c r="CJ58" s="41"/>
      <c r="CK58" s="41"/>
    </row>
    <row r="59" spans="2:89" x14ac:dyDescent="0.25">
      <c r="B59" s="43"/>
      <c r="C59" s="47" t="s">
        <v>24</v>
      </c>
      <c r="D59" s="85"/>
      <c r="E59" s="85"/>
      <c r="F59" s="85"/>
      <c r="G59" s="43"/>
      <c r="H59" s="43"/>
      <c r="I59" s="43"/>
      <c r="J59" s="43"/>
      <c r="K59" s="43"/>
      <c r="L59" s="43"/>
      <c r="M59" s="43"/>
      <c r="N59" s="43"/>
      <c r="O59" s="43"/>
      <c r="P59" s="43"/>
      <c r="Q59" s="43"/>
      <c r="R59" s="47" t="s">
        <v>24</v>
      </c>
      <c r="S59" s="95"/>
      <c r="T59" s="95"/>
      <c r="U59" s="43"/>
      <c r="V59" s="43"/>
      <c r="W59" s="43"/>
      <c r="X59" s="43"/>
      <c r="Y59" s="43"/>
      <c r="Z59" s="43"/>
      <c r="AA59" s="43"/>
      <c r="AZ59" s="41"/>
      <c r="BA59" s="41"/>
      <c r="BB59" s="41"/>
      <c r="BE59" s="76" t="s">
        <v>93</v>
      </c>
      <c r="BF59" s="76">
        <v>2002</v>
      </c>
      <c r="BG59" s="61">
        <f t="shared" si="21"/>
        <v>23.8</v>
      </c>
      <c r="BH59" s="61">
        <f t="shared" si="22"/>
        <v>14.6</v>
      </c>
      <c r="BK59" s="61">
        <f t="shared" si="24"/>
        <v>3.1000000000000014</v>
      </c>
      <c r="BL59" s="61">
        <f t="shared" si="25"/>
        <v>3.5</v>
      </c>
      <c r="BN59" s="61">
        <f t="shared" si="26"/>
        <v>1</v>
      </c>
      <c r="BO59" s="61">
        <f t="shared" si="27"/>
        <v>0.90000000000000036</v>
      </c>
      <c r="BP59" s="41"/>
      <c r="BQ59" s="41"/>
      <c r="BR59" s="76" t="s">
        <v>93</v>
      </c>
      <c r="BS59" s="76">
        <v>2002</v>
      </c>
      <c r="BT59" s="61">
        <f t="shared" si="23"/>
        <v>1.64</v>
      </c>
      <c r="BU59" s="61"/>
      <c r="BV59" s="41"/>
      <c r="BW59" s="41"/>
      <c r="BX59" s="61">
        <f t="shared" si="28"/>
        <v>0.22999999999999998</v>
      </c>
      <c r="BY59" s="61">
        <f t="shared" si="29"/>
        <v>0.27</v>
      </c>
      <c r="BZ59" s="41"/>
      <c r="CA59" s="41">
        <v>1</v>
      </c>
      <c r="CB59" s="41"/>
      <c r="CC59" s="41"/>
      <c r="CD59" s="41"/>
      <c r="CE59" s="41"/>
      <c r="CF59" s="41"/>
      <c r="CG59" s="41"/>
      <c r="CH59" s="41"/>
      <c r="CI59" s="41"/>
      <c r="CJ59" s="41"/>
      <c r="CK59" s="41"/>
    </row>
    <row r="60" spans="2:89" x14ac:dyDescent="0.25">
      <c r="B60" s="43"/>
      <c r="C60" s="47" t="s">
        <v>25</v>
      </c>
      <c r="D60" s="85"/>
      <c r="E60" s="85"/>
      <c r="F60" s="85"/>
      <c r="G60" s="43"/>
      <c r="H60" s="43"/>
      <c r="I60" s="43"/>
      <c r="J60" s="43"/>
      <c r="K60" s="43"/>
      <c r="L60" s="43"/>
      <c r="M60" s="43"/>
      <c r="N60" s="43"/>
      <c r="O60" s="43"/>
      <c r="P60" s="43"/>
      <c r="Q60" s="43"/>
      <c r="R60" s="47" t="s">
        <v>25</v>
      </c>
      <c r="S60" s="95"/>
      <c r="T60" s="95"/>
      <c r="U60" s="43"/>
      <c r="V60" s="43"/>
      <c r="W60" s="43"/>
      <c r="X60" s="43"/>
      <c r="Y60" s="43"/>
      <c r="Z60" s="43"/>
      <c r="AA60" s="43"/>
      <c r="AZ60" s="41"/>
      <c r="BA60" s="41"/>
      <c r="BB60" s="41"/>
      <c r="BE60" s="41" t="s">
        <v>94</v>
      </c>
      <c r="BF60" s="41">
        <v>2003</v>
      </c>
      <c r="BG60" s="61">
        <f t="shared" si="21"/>
        <v>25.7</v>
      </c>
      <c r="BH60" s="61">
        <f t="shared" si="22"/>
        <v>14.5</v>
      </c>
      <c r="BK60" s="61">
        <f t="shared" si="24"/>
        <v>3.3000000000000007</v>
      </c>
      <c r="BL60" s="61">
        <f t="shared" si="25"/>
        <v>3.6000000000000014</v>
      </c>
      <c r="BN60" s="61">
        <f t="shared" si="26"/>
        <v>1</v>
      </c>
      <c r="BO60" s="61">
        <f t="shared" si="27"/>
        <v>0.90000000000000036</v>
      </c>
      <c r="BP60" s="41"/>
      <c r="BQ60" s="41"/>
      <c r="BR60" s="41" t="s">
        <v>94</v>
      </c>
      <c r="BS60" s="41">
        <v>2003</v>
      </c>
      <c r="BT60" s="61">
        <f t="shared" si="23"/>
        <v>1.77</v>
      </c>
      <c r="BU60" s="61"/>
      <c r="BV60" s="41"/>
      <c r="BW60" s="41"/>
      <c r="BX60" s="61">
        <f t="shared" si="28"/>
        <v>0.24</v>
      </c>
      <c r="BY60" s="61">
        <f t="shared" si="29"/>
        <v>0.29000000000000004</v>
      </c>
      <c r="BZ60" s="41"/>
      <c r="CA60" s="41">
        <v>1</v>
      </c>
      <c r="CB60" s="41"/>
      <c r="CC60" s="41"/>
      <c r="CD60" s="41"/>
      <c r="CE60" s="41"/>
      <c r="CF60" s="41"/>
      <c r="CG60" s="41"/>
      <c r="CH60" s="41"/>
      <c r="CI60" s="41"/>
      <c r="CJ60" s="41"/>
      <c r="CK60" s="41"/>
    </row>
    <row r="61" spans="2:89" x14ac:dyDescent="0.25">
      <c r="B61" s="43"/>
      <c r="C61" s="47" t="s">
        <v>131</v>
      </c>
      <c r="D61" s="85"/>
      <c r="E61" s="85"/>
      <c r="F61" s="85"/>
      <c r="G61" s="43"/>
      <c r="H61" s="43"/>
      <c r="I61" s="43"/>
      <c r="J61" s="43"/>
      <c r="K61" s="43"/>
      <c r="L61" s="43"/>
      <c r="M61" s="43"/>
      <c r="N61" s="43"/>
      <c r="O61" s="43"/>
      <c r="P61" s="43"/>
      <c r="Q61" s="43"/>
      <c r="R61" s="47" t="s">
        <v>36</v>
      </c>
      <c r="S61" s="95"/>
      <c r="T61" s="95"/>
      <c r="U61" s="43"/>
      <c r="V61" s="43"/>
      <c r="W61" s="43"/>
      <c r="X61" s="43"/>
      <c r="Y61" s="43"/>
      <c r="Z61" s="43"/>
      <c r="AA61" s="43"/>
      <c r="AZ61" s="41"/>
      <c r="BA61" s="41"/>
      <c r="BB61" s="41"/>
      <c r="BE61" s="41" t="s">
        <v>95</v>
      </c>
      <c r="BF61" s="61">
        <v>2004</v>
      </c>
      <c r="BG61" s="61">
        <f t="shared" si="21"/>
        <v>26.9</v>
      </c>
      <c r="BH61" s="61">
        <f t="shared" si="22"/>
        <v>14.6</v>
      </c>
      <c r="BK61" s="61">
        <f t="shared" si="24"/>
        <v>3.2999999999999972</v>
      </c>
      <c r="BL61" s="61">
        <f t="shared" si="25"/>
        <v>3.6000000000000014</v>
      </c>
      <c r="BN61" s="61">
        <f t="shared" si="26"/>
        <v>0.90000000000000036</v>
      </c>
      <c r="BO61" s="61">
        <f t="shared" si="27"/>
        <v>1</v>
      </c>
      <c r="BP61" s="41"/>
      <c r="BQ61" s="41"/>
      <c r="BR61" s="41" t="s">
        <v>95</v>
      </c>
      <c r="BS61" s="61">
        <v>2004</v>
      </c>
      <c r="BT61" s="61">
        <f t="shared" si="23"/>
        <v>1.84</v>
      </c>
      <c r="BU61" s="61"/>
      <c r="BV61" s="41"/>
      <c r="BW61" s="41"/>
      <c r="BX61" s="61">
        <f t="shared" si="28"/>
        <v>0.25</v>
      </c>
      <c r="BY61" s="61">
        <f t="shared" si="29"/>
        <v>0.28999999999999981</v>
      </c>
      <c r="BZ61" s="41"/>
      <c r="CA61" s="41">
        <v>1</v>
      </c>
      <c r="CB61" s="41"/>
      <c r="CC61" s="41"/>
      <c r="CD61" s="41"/>
      <c r="CE61" s="41"/>
      <c r="CF61" s="41"/>
      <c r="CG61" s="41"/>
      <c r="CH61" s="41"/>
      <c r="CI61" s="41"/>
      <c r="CJ61" s="41"/>
      <c r="CK61" s="41"/>
    </row>
    <row r="62" spans="2:89" x14ac:dyDescent="0.25">
      <c r="B62" s="43"/>
      <c r="C62" s="47"/>
      <c r="D62" s="85"/>
      <c r="E62" s="85"/>
      <c r="F62" s="85"/>
      <c r="G62" s="43"/>
      <c r="H62" s="43"/>
      <c r="I62" s="43"/>
      <c r="J62" s="43"/>
      <c r="K62" s="43"/>
      <c r="L62" s="43"/>
      <c r="M62" s="43"/>
      <c r="N62" s="43"/>
      <c r="O62" s="43"/>
      <c r="P62" s="43"/>
      <c r="Q62" s="43"/>
      <c r="R62" s="43"/>
      <c r="S62" s="95"/>
      <c r="T62" s="95"/>
      <c r="U62" s="43"/>
      <c r="V62" s="43"/>
      <c r="W62" s="43"/>
      <c r="X62" s="43"/>
      <c r="Y62" s="43"/>
      <c r="Z62" s="43"/>
      <c r="AA62" s="43"/>
      <c r="AZ62" s="41"/>
      <c r="BA62" s="41"/>
      <c r="BB62" s="41"/>
      <c r="BE62" s="41" t="s">
        <v>96</v>
      </c>
      <c r="BF62" s="41">
        <v>2005</v>
      </c>
      <c r="BG62" s="61">
        <f t="shared" si="21"/>
        <v>25.3</v>
      </c>
      <c r="BH62" s="61">
        <f t="shared" si="22"/>
        <v>14.5</v>
      </c>
      <c r="BK62" s="61">
        <f t="shared" si="24"/>
        <v>3.1999999999999993</v>
      </c>
      <c r="BL62" s="61">
        <f t="shared" si="25"/>
        <v>3.5</v>
      </c>
      <c r="BN62" s="61">
        <f t="shared" si="26"/>
        <v>0.90000000000000036</v>
      </c>
      <c r="BO62" s="61">
        <f t="shared" si="27"/>
        <v>1</v>
      </c>
      <c r="BP62" s="41"/>
      <c r="BQ62" s="41"/>
      <c r="BR62" s="41" t="s">
        <v>96</v>
      </c>
      <c r="BS62" s="41">
        <v>2005</v>
      </c>
      <c r="BT62" s="61">
        <f t="shared" si="23"/>
        <v>1.74</v>
      </c>
      <c r="BU62" s="61"/>
      <c r="BV62" s="41"/>
      <c r="BW62" s="41"/>
      <c r="BX62" s="61">
        <f t="shared" si="28"/>
        <v>0.24</v>
      </c>
      <c r="BY62" s="61">
        <f t="shared" si="29"/>
        <v>0.28000000000000003</v>
      </c>
      <c r="BZ62" s="41"/>
      <c r="CA62" s="41">
        <v>1</v>
      </c>
      <c r="CB62" s="41"/>
      <c r="CC62" s="41"/>
      <c r="CD62" s="41"/>
      <c r="CE62" s="41"/>
      <c r="CF62" s="41"/>
      <c r="CG62" s="41"/>
      <c r="CH62" s="41"/>
      <c r="CI62" s="41"/>
      <c r="CJ62" s="41"/>
      <c r="CK62" s="41"/>
    </row>
    <row r="63" spans="2:89" x14ac:dyDescent="0.25">
      <c r="B63" s="43"/>
      <c r="C63" s="47" t="s">
        <v>22</v>
      </c>
      <c r="D63" s="85"/>
      <c r="E63" s="85"/>
      <c r="F63" s="85"/>
      <c r="G63" s="43"/>
      <c r="H63" s="43"/>
      <c r="I63" s="43"/>
      <c r="J63" s="43"/>
      <c r="K63" s="43"/>
      <c r="L63" s="43"/>
      <c r="M63" s="43"/>
      <c r="N63" s="43"/>
      <c r="O63" s="43"/>
      <c r="P63" s="43"/>
      <c r="Q63" s="43"/>
      <c r="R63" s="47" t="s">
        <v>22</v>
      </c>
      <c r="S63" s="95"/>
      <c r="T63" s="95"/>
      <c r="U63" s="43"/>
      <c r="V63" s="43"/>
      <c r="W63" s="43"/>
      <c r="X63" s="43"/>
      <c r="Y63" s="43"/>
      <c r="Z63" s="43"/>
      <c r="AA63" s="43"/>
      <c r="AZ63" s="41"/>
      <c r="BA63" s="41"/>
      <c r="BB63" s="41"/>
      <c r="BE63" s="41" t="s">
        <v>97</v>
      </c>
      <c r="BF63" s="41">
        <v>2006</v>
      </c>
      <c r="BG63" s="61">
        <f t="shared" si="21"/>
        <v>22.5</v>
      </c>
      <c r="BH63" s="61">
        <f t="shared" si="22"/>
        <v>14.6</v>
      </c>
      <c r="BK63" s="61">
        <f t="shared" si="24"/>
        <v>3</v>
      </c>
      <c r="BL63" s="61">
        <f t="shared" si="25"/>
        <v>3.3000000000000007</v>
      </c>
      <c r="BN63" s="61">
        <f t="shared" si="26"/>
        <v>1</v>
      </c>
      <c r="BO63" s="61">
        <f t="shared" si="27"/>
        <v>0.90000000000000036</v>
      </c>
      <c r="BP63" s="41"/>
      <c r="BQ63" s="41"/>
      <c r="BR63" s="41" t="s">
        <v>97</v>
      </c>
      <c r="BS63" s="41">
        <v>2006</v>
      </c>
      <c r="BT63" s="61">
        <f t="shared" si="23"/>
        <v>1.55</v>
      </c>
      <c r="BU63" s="61"/>
      <c r="BV63" s="41"/>
      <c r="BW63" s="41"/>
      <c r="BX63" s="61">
        <f t="shared" si="28"/>
        <v>0.21999999999999997</v>
      </c>
      <c r="BY63" s="61">
        <f t="shared" si="29"/>
        <v>0.26</v>
      </c>
      <c r="BZ63" s="41"/>
      <c r="CA63" s="41">
        <v>1</v>
      </c>
      <c r="CB63" s="41"/>
      <c r="CC63" s="41"/>
      <c r="CD63" s="41"/>
      <c r="CE63" s="41"/>
      <c r="CF63" s="41"/>
      <c r="CG63" s="41"/>
      <c r="CH63" s="41"/>
      <c r="CI63" s="41"/>
      <c r="CJ63" s="41"/>
      <c r="CK63" s="41"/>
    </row>
    <row r="64" spans="2:89" x14ac:dyDescent="0.25">
      <c r="B64" s="43"/>
      <c r="C64" s="47" t="s">
        <v>117</v>
      </c>
      <c r="D64" s="85"/>
      <c r="E64" s="85"/>
      <c r="F64" s="85"/>
      <c r="G64" s="43"/>
      <c r="H64" s="43"/>
      <c r="I64" s="43"/>
      <c r="J64" s="43"/>
      <c r="K64" s="43"/>
      <c r="L64" s="43"/>
      <c r="M64" s="43"/>
      <c r="N64" s="43"/>
      <c r="O64" s="43"/>
      <c r="P64" s="43"/>
      <c r="Q64" s="43"/>
      <c r="R64" s="47" t="s">
        <v>117</v>
      </c>
      <c r="S64" s="95"/>
      <c r="T64" s="95"/>
      <c r="U64" s="43"/>
      <c r="V64" s="43"/>
      <c r="W64" s="43"/>
      <c r="X64" s="43"/>
      <c r="Y64" s="43"/>
      <c r="Z64" s="43"/>
      <c r="AA64" s="43"/>
      <c r="AZ64" s="41"/>
      <c r="BA64" s="41"/>
      <c r="BB64" s="41"/>
      <c r="BE64" s="41" t="s">
        <v>98</v>
      </c>
      <c r="BF64" s="41">
        <v>2007</v>
      </c>
      <c r="BG64" s="61">
        <f t="shared" si="21"/>
        <v>20.2</v>
      </c>
      <c r="BH64" s="61">
        <f t="shared" si="22"/>
        <v>14.7</v>
      </c>
      <c r="BK64" s="61">
        <f t="shared" si="24"/>
        <v>2.8000000000000007</v>
      </c>
      <c r="BL64" s="61">
        <f t="shared" si="25"/>
        <v>3.1000000000000014</v>
      </c>
      <c r="BN64" s="61">
        <f t="shared" si="26"/>
        <v>1</v>
      </c>
      <c r="BO64" s="61">
        <f t="shared" si="27"/>
        <v>0.90000000000000036</v>
      </c>
      <c r="BP64" s="41"/>
      <c r="BQ64" s="41"/>
      <c r="BR64" s="41" t="s">
        <v>98</v>
      </c>
      <c r="BS64" s="41">
        <v>2007</v>
      </c>
      <c r="BT64" s="61">
        <f t="shared" si="23"/>
        <v>1.37</v>
      </c>
      <c r="BU64" s="61"/>
      <c r="BV64" s="41"/>
      <c r="BW64" s="41"/>
      <c r="BX64" s="61">
        <f t="shared" si="28"/>
        <v>0.20000000000000018</v>
      </c>
      <c r="BY64" s="61">
        <f t="shared" si="29"/>
        <v>0.25</v>
      </c>
      <c r="BZ64" s="41"/>
      <c r="CA64" s="41">
        <v>1</v>
      </c>
      <c r="CB64" s="41"/>
      <c r="CC64" s="41"/>
      <c r="CD64" s="41"/>
      <c r="CE64" s="41"/>
      <c r="CF64" s="41"/>
      <c r="CG64" s="41"/>
      <c r="CH64" s="41"/>
      <c r="CI64" s="41"/>
      <c r="CJ64" s="41"/>
      <c r="CK64" s="41"/>
    </row>
    <row r="65" spans="2:89" x14ac:dyDescent="0.25">
      <c r="B65" s="43"/>
      <c r="C65" s="47"/>
      <c r="D65" s="85"/>
      <c r="E65" s="85"/>
      <c r="F65" s="85"/>
      <c r="G65" s="43"/>
      <c r="H65" s="43"/>
      <c r="I65" s="43"/>
      <c r="J65" s="43"/>
      <c r="K65" s="43"/>
      <c r="L65" s="43"/>
      <c r="M65" s="43"/>
      <c r="N65" s="43"/>
      <c r="O65" s="43"/>
      <c r="P65" s="43"/>
      <c r="Q65" s="43"/>
      <c r="R65" s="95"/>
      <c r="S65" s="95"/>
      <c r="T65" s="95"/>
      <c r="U65" s="43"/>
      <c r="V65" s="43"/>
      <c r="W65" s="43"/>
      <c r="X65" s="43"/>
      <c r="Y65" s="43"/>
      <c r="Z65" s="43"/>
      <c r="AA65" s="43"/>
      <c r="AZ65" s="41"/>
      <c r="BA65" s="41"/>
      <c r="BB65" s="41"/>
      <c r="BE65" s="41" t="s">
        <v>99</v>
      </c>
      <c r="BF65" s="41">
        <v>2008</v>
      </c>
      <c r="BG65" s="61">
        <f t="shared" si="21"/>
        <v>19.899999999999999</v>
      </c>
      <c r="BH65" s="61">
        <f t="shared" si="22"/>
        <v>14.6</v>
      </c>
      <c r="BK65" s="61">
        <f t="shared" si="24"/>
        <v>2.6999999999999993</v>
      </c>
      <c r="BL65" s="61">
        <f t="shared" si="25"/>
        <v>3.1000000000000014</v>
      </c>
      <c r="BN65" s="61">
        <f t="shared" si="26"/>
        <v>0.90000000000000036</v>
      </c>
      <c r="BO65" s="61">
        <f t="shared" si="27"/>
        <v>0.90000000000000036</v>
      </c>
      <c r="BP65" s="41"/>
      <c r="BQ65" s="41"/>
      <c r="BR65" s="41" t="s">
        <v>99</v>
      </c>
      <c r="BS65" s="41">
        <v>2008</v>
      </c>
      <c r="BT65" s="61">
        <f t="shared" si="23"/>
        <v>1.37</v>
      </c>
      <c r="BU65" s="61"/>
      <c r="BV65" s="41"/>
      <c r="BW65" s="41"/>
      <c r="BX65" s="61">
        <f t="shared" si="28"/>
        <v>0.21000000000000019</v>
      </c>
      <c r="BY65" s="61">
        <f t="shared" si="29"/>
        <v>0.24</v>
      </c>
      <c r="BZ65" s="41"/>
      <c r="CA65" s="41">
        <v>1</v>
      </c>
      <c r="CB65" s="41"/>
      <c r="CC65" s="41"/>
      <c r="CD65" s="41"/>
      <c r="CE65" s="41"/>
      <c r="CF65" s="41"/>
      <c r="CG65" s="41"/>
      <c r="CH65" s="41"/>
      <c r="CI65" s="41"/>
      <c r="CJ65" s="41"/>
      <c r="CK65" s="41"/>
    </row>
    <row r="66" spans="2:89" x14ac:dyDescent="0.25">
      <c r="D66" s="97"/>
      <c r="E66" s="97"/>
      <c r="F66" s="97"/>
      <c r="R66" s="96"/>
      <c r="S66" s="96"/>
      <c r="T66" s="96"/>
      <c r="AZ66" s="41"/>
      <c r="BA66" s="41"/>
      <c r="BB66" s="41"/>
      <c r="BE66" s="41" t="s">
        <v>100</v>
      </c>
      <c r="BF66" s="41">
        <v>2009</v>
      </c>
      <c r="BG66" s="61">
        <f t="shared" si="21"/>
        <v>22.8</v>
      </c>
      <c r="BH66" s="61">
        <f t="shared" si="22"/>
        <v>14.3</v>
      </c>
      <c r="BK66" s="61">
        <f t="shared" si="24"/>
        <v>2.9000000000000021</v>
      </c>
      <c r="BL66" s="61">
        <f t="shared" si="25"/>
        <v>3.3000000000000007</v>
      </c>
      <c r="BN66" s="61">
        <f t="shared" si="26"/>
        <v>0.90000000000000036</v>
      </c>
      <c r="BO66" s="61">
        <f t="shared" si="27"/>
        <v>0.89999999999999858</v>
      </c>
      <c r="BP66" s="41"/>
      <c r="BQ66" s="41"/>
      <c r="BR66" s="41" t="s">
        <v>100</v>
      </c>
      <c r="BS66" s="41">
        <v>2009</v>
      </c>
      <c r="BT66" s="61">
        <f t="shared" si="23"/>
        <v>1.6</v>
      </c>
      <c r="BU66" s="61"/>
      <c r="BV66" s="41"/>
      <c r="BW66" s="41"/>
      <c r="BX66" s="61">
        <f t="shared" si="28"/>
        <v>0.2200000000000002</v>
      </c>
      <c r="BY66" s="61">
        <f t="shared" si="29"/>
        <v>0.27</v>
      </c>
      <c r="BZ66" s="41"/>
      <c r="CA66" s="41">
        <v>1</v>
      </c>
      <c r="CB66" s="41"/>
      <c r="CC66" s="41"/>
      <c r="CD66" s="41"/>
      <c r="CE66" s="41"/>
      <c r="CF66" s="41"/>
      <c r="CG66" s="41"/>
      <c r="CH66" s="41"/>
      <c r="CI66" s="41"/>
      <c r="CJ66" s="41"/>
      <c r="CK66" s="41"/>
    </row>
    <row r="67" spans="2:89" x14ac:dyDescent="0.25">
      <c r="D67" s="97"/>
      <c r="E67" s="97"/>
      <c r="F67" s="97"/>
      <c r="R67" s="96"/>
      <c r="S67" s="96"/>
      <c r="T67" s="96"/>
      <c r="AZ67" s="41"/>
      <c r="BA67" s="41"/>
      <c r="BB67" s="41"/>
      <c r="BE67" s="41" t="s">
        <v>101</v>
      </c>
      <c r="BF67" s="41">
        <v>2010</v>
      </c>
      <c r="BG67" s="61">
        <f t="shared" si="21"/>
        <v>24.3</v>
      </c>
      <c r="BH67" s="61">
        <f t="shared" si="22"/>
        <v>14</v>
      </c>
      <c r="BK67" s="61">
        <f t="shared" si="24"/>
        <v>3</v>
      </c>
      <c r="BL67" s="61">
        <f t="shared" si="25"/>
        <v>3.3000000000000007</v>
      </c>
      <c r="BN67" s="61">
        <f t="shared" si="26"/>
        <v>0.90000000000000036</v>
      </c>
      <c r="BO67" s="61">
        <f t="shared" si="27"/>
        <v>1</v>
      </c>
      <c r="BP67" s="41"/>
      <c r="BQ67" s="41"/>
      <c r="BR67" s="41" t="s">
        <v>101</v>
      </c>
      <c r="BS67" s="41">
        <v>2010</v>
      </c>
      <c r="BT67" s="61">
        <f t="shared" si="23"/>
        <v>1.73</v>
      </c>
      <c r="BU67" s="61"/>
      <c r="BV67" s="41"/>
      <c r="BW67" s="41"/>
      <c r="BX67" s="61">
        <f t="shared" si="28"/>
        <v>0.24</v>
      </c>
      <c r="BY67" s="61">
        <f t="shared" si="29"/>
        <v>0.2799999999999998</v>
      </c>
      <c r="BZ67" s="41"/>
      <c r="CA67" s="41">
        <v>1</v>
      </c>
      <c r="CB67" s="41"/>
      <c r="CC67" s="41"/>
      <c r="CD67" s="41"/>
      <c r="CE67" s="41"/>
      <c r="CF67" s="41"/>
      <c r="CG67" s="41"/>
      <c r="CH67" s="41"/>
      <c r="CI67" s="41"/>
      <c r="CJ67" s="41"/>
      <c r="CK67" s="41"/>
    </row>
    <row r="68" spans="2:89" x14ac:dyDescent="0.25">
      <c r="D68" s="97"/>
      <c r="E68" s="97"/>
      <c r="F68" s="97"/>
      <c r="R68" s="96"/>
      <c r="S68" s="96"/>
      <c r="T68" s="96"/>
      <c r="AZ68" s="41"/>
      <c r="BA68" s="41"/>
      <c r="BB68" s="41"/>
      <c r="BE68" s="41" t="s">
        <v>102</v>
      </c>
      <c r="BF68" s="41">
        <v>2011</v>
      </c>
      <c r="BG68" s="61">
        <f t="shared" si="21"/>
        <v>23.6</v>
      </c>
      <c r="BH68" s="61">
        <f t="shared" si="22"/>
        <v>13.5</v>
      </c>
      <c r="BK68" s="61">
        <f t="shared" si="24"/>
        <v>2.9000000000000021</v>
      </c>
      <c r="BL68" s="61">
        <f t="shared" si="25"/>
        <v>3.2999999999999972</v>
      </c>
      <c r="BN68" s="61">
        <f t="shared" si="26"/>
        <v>0.90000000000000036</v>
      </c>
      <c r="BO68" s="61">
        <f t="shared" si="27"/>
        <v>0.80000000000000071</v>
      </c>
      <c r="BP68" s="41"/>
      <c r="BQ68" s="41"/>
      <c r="BR68" s="41" t="s">
        <v>102</v>
      </c>
      <c r="BS68" s="41">
        <v>2011</v>
      </c>
      <c r="BT68" s="61">
        <f t="shared" si="23"/>
        <v>1.76</v>
      </c>
      <c r="BU68" s="61"/>
      <c r="BV68" s="41"/>
      <c r="BW68" s="41"/>
      <c r="BX68" s="61">
        <f t="shared" si="28"/>
        <v>0.25</v>
      </c>
      <c r="BY68" s="61">
        <f t="shared" si="29"/>
        <v>0.28000000000000003</v>
      </c>
      <c r="BZ68" s="41"/>
      <c r="CA68" s="41">
        <v>1</v>
      </c>
      <c r="CB68" s="41"/>
      <c r="CC68" s="41"/>
      <c r="CD68" s="41"/>
      <c r="CE68" s="41"/>
      <c r="CF68" s="41"/>
      <c r="CG68" s="41"/>
      <c r="CH68" s="41"/>
      <c r="CI68" s="41"/>
      <c r="CJ68" s="41"/>
      <c r="CK68" s="41"/>
    </row>
    <row r="69" spans="2:89" x14ac:dyDescent="0.25">
      <c r="D69" s="97"/>
      <c r="E69" s="97"/>
      <c r="F69" s="97"/>
      <c r="R69" s="96"/>
      <c r="AZ69" s="41"/>
      <c r="BA69" s="41"/>
      <c r="BB69" s="41"/>
      <c r="BE69" s="41" t="s">
        <v>103</v>
      </c>
      <c r="BF69" s="41">
        <v>2012</v>
      </c>
      <c r="BG69" s="61">
        <f t="shared" si="21"/>
        <v>21.8</v>
      </c>
      <c r="BH69" s="61">
        <f t="shared" si="22"/>
        <v>13.1</v>
      </c>
      <c r="BK69" s="61">
        <f t="shared" si="24"/>
        <v>2.9000000000000021</v>
      </c>
      <c r="BL69" s="61">
        <f t="shared" si="25"/>
        <v>3.0999999999999979</v>
      </c>
      <c r="BN69" s="61">
        <f t="shared" si="26"/>
        <v>0.90000000000000036</v>
      </c>
      <c r="BO69" s="61">
        <f t="shared" si="27"/>
        <v>0.80000000000000071</v>
      </c>
      <c r="BP69" s="41"/>
      <c r="BQ69" s="41"/>
      <c r="BR69" s="41" t="s">
        <v>103</v>
      </c>
      <c r="BS69" s="41">
        <v>2012</v>
      </c>
      <c r="BT69" s="61">
        <f t="shared" si="23"/>
        <v>1.67</v>
      </c>
      <c r="BU69" s="61"/>
      <c r="BV69" s="41"/>
      <c r="BW69" s="41"/>
      <c r="BX69" s="61">
        <f t="shared" si="28"/>
        <v>0.24</v>
      </c>
      <c r="BY69" s="61">
        <f t="shared" si="29"/>
        <v>0.28000000000000003</v>
      </c>
      <c r="BZ69" s="41"/>
      <c r="CA69" s="41">
        <v>1</v>
      </c>
      <c r="CB69" s="41"/>
      <c r="CC69" s="41"/>
      <c r="CD69" s="41"/>
      <c r="CE69" s="41"/>
      <c r="CF69" s="41"/>
      <c r="CG69" s="41"/>
      <c r="CH69" s="41"/>
      <c r="CI69" s="41"/>
      <c r="CJ69" s="41"/>
      <c r="CK69" s="41"/>
    </row>
    <row r="70" spans="2:89" x14ac:dyDescent="0.25">
      <c r="D70" s="97"/>
      <c r="E70" s="97"/>
      <c r="F70" s="97"/>
      <c r="R70" s="96"/>
      <c r="AZ70" s="41"/>
      <c r="BA70" s="41"/>
      <c r="BB70" s="41"/>
      <c r="BD70" s="41" t="s">
        <v>7</v>
      </c>
      <c r="BE70" s="61" t="s">
        <v>87</v>
      </c>
      <c r="BF70" s="61">
        <v>1996</v>
      </c>
      <c r="BG70" s="41">
        <f t="shared" ref="BG70:BG86" si="30">IFERROR(VALUE(FIXED(VLOOKUP($BF70&amp;$BE$29&amp;$BF$12&amp;"Maori",ethnicdata,7,FALSE),1)),NA())</f>
        <v>9.1999999999999993</v>
      </c>
      <c r="BH70" s="41">
        <f t="shared" ref="BH70:BH86" si="31">IFERROR(VALUE(FIXED(VLOOKUP($BF70&amp;$BE$29&amp;$BF$12&amp;"nonMaori",ethnicdata,7,FALSE),1)),NA())</f>
        <v>5.3</v>
      </c>
      <c r="BK70" s="41">
        <f>G39-H39</f>
        <v>1.9999999999999991</v>
      </c>
      <c r="BL70" s="41">
        <f>I39-G39</f>
        <v>2.2000000000000011</v>
      </c>
      <c r="BN70" s="41">
        <f>M39-N39</f>
        <v>0.59999999999999964</v>
      </c>
      <c r="BO70" s="41">
        <f>O39-M39</f>
        <v>0.60000000000000053</v>
      </c>
      <c r="BP70" s="41"/>
      <c r="BQ70" s="41" t="s">
        <v>76</v>
      </c>
      <c r="BR70" s="61" t="s">
        <v>87</v>
      </c>
      <c r="BS70" s="61">
        <v>1996</v>
      </c>
      <c r="BT70" s="41">
        <f t="shared" ref="BT70:BT86" si="32">IFERROR(VALUE(FIXED(VLOOKUP($BF70&amp;$BE$29&amp;$BF$12&amp;"Maori",ethnicdata,10,FALSE),2)),NA())</f>
        <v>1.73</v>
      </c>
      <c r="BU70" s="41"/>
      <c r="BV70" s="41"/>
      <c r="BW70" s="41"/>
      <c r="BX70" s="41">
        <f>V39-W39</f>
        <v>0.3899999999999999</v>
      </c>
      <c r="BY70" s="41">
        <f>X39-V39</f>
        <v>0.51000000000000023</v>
      </c>
      <c r="BZ70" s="41"/>
      <c r="CA70" s="41">
        <v>1</v>
      </c>
      <c r="CB70" s="41"/>
      <c r="CC70" s="41"/>
      <c r="CD70" s="41"/>
      <c r="CE70" s="41"/>
      <c r="CF70" s="41"/>
      <c r="CG70" s="41"/>
      <c r="CH70" s="41"/>
      <c r="CI70" s="41"/>
      <c r="CJ70" s="41"/>
      <c r="CK70" s="41"/>
    </row>
    <row r="71" spans="2:89" x14ac:dyDescent="0.25">
      <c r="D71" s="97"/>
      <c r="E71" s="97"/>
      <c r="F71" s="97"/>
      <c r="R71" s="96"/>
      <c r="AZ71" s="41"/>
      <c r="BA71" s="41"/>
      <c r="BB71" s="41"/>
      <c r="BE71" s="67" t="s">
        <v>88</v>
      </c>
      <c r="BF71" s="41">
        <v>1997</v>
      </c>
      <c r="BG71" s="41">
        <f t="shared" si="30"/>
        <v>8.1999999999999993</v>
      </c>
      <c r="BH71" s="41">
        <f t="shared" si="31"/>
        <v>5.6</v>
      </c>
      <c r="BK71" s="41">
        <f t="shared" ref="BK71:BK86" si="33">G40-H40</f>
        <v>1.7999999999999989</v>
      </c>
      <c r="BL71" s="41">
        <f t="shared" ref="BL71:BL86" si="34">I40-G40</f>
        <v>2.2000000000000011</v>
      </c>
      <c r="BN71" s="41">
        <f t="shared" ref="BN71:BN86" si="35">M40-N40</f>
        <v>0.59999999999999964</v>
      </c>
      <c r="BO71" s="41">
        <f t="shared" ref="BO71:BO86" si="36">O40-M40</f>
        <v>0.60000000000000053</v>
      </c>
      <c r="BP71" s="41"/>
      <c r="BQ71" s="41"/>
      <c r="BR71" s="67" t="s">
        <v>88</v>
      </c>
      <c r="BS71" s="41">
        <v>1997</v>
      </c>
      <c r="BT71" s="41">
        <f t="shared" si="32"/>
        <v>1.48</v>
      </c>
      <c r="BU71" s="41"/>
      <c r="BV71" s="41"/>
      <c r="BW71" s="41"/>
      <c r="BX71" s="41">
        <f t="shared" ref="BX71:BX86" si="37">V40-W40</f>
        <v>0.34000000000000008</v>
      </c>
      <c r="BY71" s="41">
        <f t="shared" ref="BY71:BY86" si="38">X40-V40</f>
        <v>0.43999999999999995</v>
      </c>
      <c r="BZ71" s="41"/>
      <c r="CA71" s="41">
        <v>1</v>
      </c>
      <c r="CB71" s="41"/>
      <c r="CC71" s="41"/>
      <c r="CD71" s="41"/>
      <c r="CE71" s="41"/>
      <c r="CF71" s="41"/>
      <c r="CG71" s="41"/>
      <c r="CH71" s="41"/>
      <c r="CI71" s="41"/>
      <c r="CJ71" s="41"/>
      <c r="CK71" s="41"/>
    </row>
    <row r="72" spans="2:89" x14ac:dyDescent="0.25">
      <c r="R72" s="96"/>
      <c r="AZ72" s="41"/>
      <c r="BA72" s="41"/>
      <c r="BB72" s="41"/>
      <c r="BE72" s="76" t="s">
        <v>89</v>
      </c>
      <c r="BF72" s="76">
        <v>1998</v>
      </c>
      <c r="BG72" s="41">
        <f t="shared" si="30"/>
        <v>6.5</v>
      </c>
      <c r="BH72" s="41">
        <f t="shared" si="31"/>
        <v>5</v>
      </c>
      <c r="BK72" s="41">
        <f t="shared" si="33"/>
        <v>1.5999999999999996</v>
      </c>
      <c r="BL72" s="41">
        <f t="shared" si="34"/>
        <v>1.9000000000000004</v>
      </c>
      <c r="BN72" s="41">
        <f t="shared" si="35"/>
        <v>0.5</v>
      </c>
      <c r="BO72" s="41">
        <f t="shared" si="36"/>
        <v>0.59999999999999964</v>
      </c>
      <c r="BP72" s="41"/>
      <c r="BQ72" s="41"/>
      <c r="BR72" s="76" t="s">
        <v>89</v>
      </c>
      <c r="BS72" s="76">
        <v>1998</v>
      </c>
      <c r="BT72" s="41">
        <f t="shared" si="32"/>
        <v>1.29</v>
      </c>
      <c r="BU72" s="41"/>
      <c r="BV72" s="41"/>
      <c r="BW72" s="41"/>
      <c r="BX72" s="41">
        <f t="shared" si="37"/>
        <v>0.32000000000000006</v>
      </c>
      <c r="BY72" s="41">
        <f t="shared" si="38"/>
        <v>0.43999999999999995</v>
      </c>
      <c r="BZ72" s="41"/>
      <c r="CA72" s="41">
        <v>1</v>
      </c>
      <c r="CB72" s="41"/>
      <c r="CC72" s="41"/>
      <c r="CD72" s="41"/>
      <c r="CE72" s="41"/>
      <c r="CF72" s="41"/>
      <c r="CG72" s="41"/>
      <c r="CH72" s="41"/>
      <c r="CI72" s="41"/>
      <c r="CJ72" s="41"/>
      <c r="CK72" s="41"/>
    </row>
    <row r="73" spans="2:89" x14ac:dyDescent="0.25">
      <c r="R73" s="96"/>
      <c r="AZ73" s="41"/>
      <c r="BA73" s="41"/>
      <c r="BB73" s="41"/>
      <c r="BE73" s="67" t="s">
        <v>90</v>
      </c>
      <c r="BF73" s="41">
        <v>1999</v>
      </c>
      <c r="BG73" s="41">
        <f t="shared" si="30"/>
        <v>5.8</v>
      </c>
      <c r="BH73" s="41">
        <f t="shared" si="31"/>
        <v>4.7</v>
      </c>
      <c r="BK73" s="41">
        <f t="shared" si="33"/>
        <v>1.5</v>
      </c>
      <c r="BL73" s="41">
        <f t="shared" si="34"/>
        <v>1.7999999999999998</v>
      </c>
      <c r="BN73" s="41">
        <f t="shared" si="35"/>
        <v>0.60000000000000053</v>
      </c>
      <c r="BO73" s="41">
        <f t="shared" si="36"/>
        <v>0.59999999999999964</v>
      </c>
      <c r="BP73" s="41"/>
      <c r="BQ73" s="41"/>
      <c r="BR73" s="67" t="s">
        <v>90</v>
      </c>
      <c r="BS73" s="41">
        <v>1999</v>
      </c>
      <c r="BT73" s="41">
        <f t="shared" si="32"/>
        <v>1.24</v>
      </c>
      <c r="BU73" s="41"/>
      <c r="BV73" s="41"/>
      <c r="BW73" s="41"/>
      <c r="BX73" s="41">
        <f t="shared" si="37"/>
        <v>0.31999999999999995</v>
      </c>
      <c r="BY73" s="41">
        <f t="shared" si="38"/>
        <v>0.43999999999999995</v>
      </c>
      <c r="BZ73" s="41"/>
      <c r="CA73" s="41">
        <v>1</v>
      </c>
      <c r="CB73" s="41"/>
      <c r="CC73" s="41"/>
      <c r="CD73" s="41"/>
      <c r="CE73" s="41"/>
      <c r="CF73" s="41"/>
      <c r="CG73" s="41"/>
      <c r="CH73" s="41"/>
      <c r="CI73" s="41"/>
      <c r="CJ73" s="41"/>
      <c r="CK73" s="41"/>
    </row>
    <row r="74" spans="2:89" x14ac:dyDescent="0.25">
      <c r="R74" s="96"/>
      <c r="AZ74" s="41"/>
      <c r="BA74" s="41"/>
      <c r="BB74" s="41"/>
      <c r="BE74" s="67" t="s">
        <v>91</v>
      </c>
      <c r="BF74" s="61">
        <v>2000</v>
      </c>
      <c r="BG74" s="41">
        <f t="shared" si="30"/>
        <v>5.7</v>
      </c>
      <c r="BH74" s="41">
        <f t="shared" si="31"/>
        <v>4.4000000000000004</v>
      </c>
      <c r="BK74" s="41">
        <f t="shared" si="33"/>
        <v>1.4000000000000004</v>
      </c>
      <c r="BL74" s="41">
        <f t="shared" si="34"/>
        <v>1.7999999999999998</v>
      </c>
      <c r="BN74" s="41">
        <f t="shared" si="35"/>
        <v>0.50000000000000044</v>
      </c>
      <c r="BO74" s="41">
        <f t="shared" si="36"/>
        <v>0.59999999999999964</v>
      </c>
      <c r="BP74" s="41"/>
      <c r="BQ74" s="41"/>
      <c r="BR74" s="67" t="s">
        <v>91</v>
      </c>
      <c r="BS74" s="61">
        <v>2000</v>
      </c>
      <c r="BT74" s="41">
        <f t="shared" si="32"/>
        <v>1.29</v>
      </c>
      <c r="BU74" s="41"/>
      <c r="BV74" s="41"/>
      <c r="BW74" s="41"/>
      <c r="BX74" s="41">
        <f t="shared" si="37"/>
        <v>0.33000000000000007</v>
      </c>
      <c r="BY74" s="41">
        <f t="shared" si="38"/>
        <v>0.45999999999999996</v>
      </c>
      <c r="BZ74" s="41"/>
      <c r="CA74" s="41">
        <v>1</v>
      </c>
      <c r="CB74" s="41"/>
      <c r="CC74" s="41"/>
      <c r="CD74" s="41"/>
      <c r="CE74" s="41"/>
      <c r="CF74" s="41"/>
      <c r="CG74" s="41"/>
      <c r="CH74" s="41"/>
      <c r="CI74" s="41"/>
      <c r="CJ74" s="41"/>
      <c r="CK74" s="41"/>
    </row>
    <row r="75" spans="2:89" x14ac:dyDescent="0.25">
      <c r="R75" s="96"/>
      <c r="AZ75" s="41"/>
      <c r="BA75" s="41"/>
      <c r="BB75" s="41"/>
      <c r="BE75" s="41" t="s">
        <v>92</v>
      </c>
      <c r="BF75" s="41">
        <v>2001</v>
      </c>
      <c r="BG75" s="41">
        <f t="shared" si="30"/>
        <v>6.6</v>
      </c>
      <c r="BH75" s="41">
        <f t="shared" si="31"/>
        <v>5</v>
      </c>
      <c r="BK75" s="41">
        <f t="shared" si="33"/>
        <v>1.5999999999999996</v>
      </c>
      <c r="BL75" s="41">
        <f t="shared" si="34"/>
        <v>1.9000000000000004</v>
      </c>
      <c r="BN75" s="41">
        <f t="shared" si="35"/>
        <v>0.59999999999999964</v>
      </c>
      <c r="BO75" s="41">
        <f t="shared" si="36"/>
        <v>0.59999999999999964</v>
      </c>
      <c r="BP75" s="41"/>
      <c r="BQ75" s="41"/>
      <c r="BR75" s="41" t="s">
        <v>92</v>
      </c>
      <c r="BS75" s="41">
        <v>2001</v>
      </c>
      <c r="BT75" s="41">
        <f t="shared" si="32"/>
        <v>1.32</v>
      </c>
      <c r="BU75" s="41"/>
      <c r="BV75" s="41"/>
      <c r="BW75" s="41"/>
      <c r="BX75" s="41">
        <f t="shared" si="37"/>
        <v>0.32000000000000006</v>
      </c>
      <c r="BY75" s="41">
        <f t="shared" si="38"/>
        <v>0.42999999999999994</v>
      </c>
      <c r="BZ75" s="41"/>
      <c r="CA75" s="41">
        <v>1</v>
      </c>
      <c r="CB75" s="41"/>
      <c r="CC75" s="41"/>
      <c r="CD75" s="41"/>
      <c r="CE75" s="41"/>
      <c r="CF75" s="41"/>
      <c r="CG75" s="41"/>
      <c r="CH75" s="41"/>
      <c r="CI75" s="41"/>
      <c r="CJ75" s="41"/>
      <c r="CK75" s="41"/>
    </row>
    <row r="76" spans="2:89" x14ac:dyDescent="0.25">
      <c r="R76" s="96"/>
      <c r="AZ76" s="41"/>
      <c r="BA76" s="41"/>
      <c r="BB76" s="41"/>
      <c r="BE76" s="76" t="s">
        <v>93</v>
      </c>
      <c r="BF76" s="76">
        <v>2002</v>
      </c>
      <c r="BG76" s="41">
        <f t="shared" si="30"/>
        <v>7.3</v>
      </c>
      <c r="BH76" s="41">
        <f t="shared" si="31"/>
        <v>4.8</v>
      </c>
      <c r="BK76" s="41">
        <f t="shared" si="33"/>
        <v>1.5999999999999996</v>
      </c>
      <c r="BL76" s="41">
        <f t="shared" si="34"/>
        <v>2.0000000000000009</v>
      </c>
      <c r="BN76" s="41">
        <f t="shared" si="35"/>
        <v>0.59999999999999964</v>
      </c>
      <c r="BO76" s="41">
        <f t="shared" si="36"/>
        <v>0.5</v>
      </c>
      <c r="BP76" s="41"/>
      <c r="BQ76" s="41"/>
      <c r="BR76" s="76" t="s">
        <v>93</v>
      </c>
      <c r="BS76" s="76">
        <v>2002</v>
      </c>
      <c r="BT76" s="41">
        <f t="shared" si="32"/>
        <v>1.53</v>
      </c>
      <c r="BU76" s="41"/>
      <c r="BV76" s="41"/>
      <c r="BW76" s="41"/>
      <c r="BX76" s="41">
        <f t="shared" si="37"/>
        <v>0.3600000000000001</v>
      </c>
      <c r="BY76" s="41">
        <f t="shared" si="38"/>
        <v>0.47</v>
      </c>
      <c r="BZ76" s="41"/>
      <c r="CA76" s="41">
        <v>1</v>
      </c>
      <c r="CB76" s="41"/>
      <c r="CC76" s="41"/>
      <c r="CD76" s="41"/>
      <c r="CE76" s="41"/>
      <c r="CF76" s="41"/>
      <c r="CG76" s="41"/>
      <c r="CH76" s="41"/>
      <c r="CI76" s="41"/>
      <c r="CJ76" s="41"/>
      <c r="CK76" s="41"/>
    </row>
    <row r="77" spans="2:89" x14ac:dyDescent="0.25">
      <c r="R77" s="96"/>
      <c r="AZ77" s="41"/>
      <c r="BA77" s="41"/>
      <c r="BB77" s="41"/>
      <c r="BE77" s="41" t="s">
        <v>94</v>
      </c>
      <c r="BF77" s="41">
        <v>2003</v>
      </c>
      <c r="BG77" s="41">
        <f t="shared" si="30"/>
        <v>8.1</v>
      </c>
      <c r="BH77" s="41">
        <f t="shared" si="31"/>
        <v>4.5999999999999996</v>
      </c>
      <c r="BK77" s="41">
        <f t="shared" si="33"/>
        <v>1.6999999999999993</v>
      </c>
      <c r="BL77" s="41">
        <f t="shared" si="34"/>
        <v>2</v>
      </c>
      <c r="BN77" s="41">
        <f t="shared" si="35"/>
        <v>0.5</v>
      </c>
      <c r="BO77" s="41">
        <f t="shared" si="36"/>
        <v>0.60000000000000053</v>
      </c>
      <c r="BP77" s="41"/>
      <c r="BQ77" s="41"/>
      <c r="BR77" s="41" t="s">
        <v>94</v>
      </c>
      <c r="BS77" s="41">
        <v>2003</v>
      </c>
      <c r="BT77" s="41">
        <f t="shared" si="32"/>
        <v>1.74</v>
      </c>
      <c r="BU77" s="41"/>
      <c r="BV77" s="41"/>
      <c r="BW77" s="41"/>
      <c r="BX77" s="41">
        <f t="shared" si="37"/>
        <v>0.3899999999999999</v>
      </c>
      <c r="BY77" s="41">
        <f t="shared" si="38"/>
        <v>0.51</v>
      </c>
      <c r="BZ77" s="41"/>
      <c r="CA77" s="41">
        <v>1</v>
      </c>
      <c r="CB77" s="41"/>
      <c r="CC77" s="41"/>
      <c r="CD77" s="41"/>
      <c r="CE77" s="41"/>
      <c r="CF77" s="41"/>
      <c r="CG77" s="41"/>
      <c r="CH77" s="41"/>
      <c r="CI77" s="41"/>
      <c r="CJ77" s="41"/>
      <c r="CK77" s="41"/>
    </row>
    <row r="78" spans="2:89" x14ac:dyDescent="0.25">
      <c r="R78" s="96"/>
      <c r="AZ78" s="41"/>
      <c r="BA78" s="41"/>
      <c r="BB78" s="41"/>
      <c r="BE78" s="41" t="s">
        <v>95</v>
      </c>
      <c r="BF78" s="61">
        <v>2004</v>
      </c>
      <c r="BG78" s="41">
        <f t="shared" si="30"/>
        <v>9.1</v>
      </c>
      <c r="BH78" s="41">
        <f t="shared" si="31"/>
        <v>4.3</v>
      </c>
      <c r="BK78" s="41">
        <f t="shared" si="33"/>
        <v>1.7999999999999998</v>
      </c>
      <c r="BL78" s="41">
        <f t="shared" si="34"/>
        <v>2.0999999999999996</v>
      </c>
      <c r="BN78" s="41">
        <f t="shared" si="35"/>
        <v>0.5</v>
      </c>
      <c r="BO78" s="41">
        <f t="shared" si="36"/>
        <v>0.5</v>
      </c>
      <c r="BP78" s="41"/>
      <c r="BQ78" s="41"/>
      <c r="BR78" s="41" t="s">
        <v>95</v>
      </c>
      <c r="BS78" s="61">
        <v>2004</v>
      </c>
      <c r="BT78" s="41">
        <f t="shared" si="32"/>
        <v>2.11</v>
      </c>
      <c r="BU78" s="41"/>
      <c r="BV78" s="41"/>
      <c r="BW78" s="41"/>
      <c r="BX78" s="41">
        <f t="shared" si="37"/>
        <v>0.45999999999999996</v>
      </c>
      <c r="BY78" s="41">
        <f t="shared" si="38"/>
        <v>0.5900000000000003</v>
      </c>
      <c r="BZ78" s="41"/>
      <c r="CA78" s="41">
        <v>1</v>
      </c>
      <c r="CB78" s="41"/>
      <c r="CC78" s="41"/>
      <c r="CD78" s="41"/>
      <c r="CE78" s="41"/>
      <c r="CF78" s="41"/>
      <c r="CG78" s="41"/>
      <c r="CH78" s="41"/>
      <c r="CI78" s="41"/>
      <c r="CJ78" s="41"/>
      <c r="CK78" s="41"/>
    </row>
    <row r="79" spans="2:89" x14ac:dyDescent="0.25">
      <c r="AZ79" s="41"/>
      <c r="BA79" s="41"/>
      <c r="BB79" s="41"/>
      <c r="BE79" s="41" t="s">
        <v>96</v>
      </c>
      <c r="BF79" s="41">
        <v>2005</v>
      </c>
      <c r="BG79" s="41">
        <f t="shared" si="30"/>
        <v>8.5</v>
      </c>
      <c r="BH79" s="41">
        <f t="shared" si="31"/>
        <v>4.3</v>
      </c>
      <c r="BK79" s="41">
        <f t="shared" si="33"/>
        <v>1.7000000000000002</v>
      </c>
      <c r="BL79" s="41">
        <f t="shared" si="34"/>
        <v>2.0999999999999996</v>
      </c>
      <c r="BN79" s="41">
        <f t="shared" si="35"/>
        <v>0.5</v>
      </c>
      <c r="BO79" s="41">
        <f t="shared" si="36"/>
        <v>0.5</v>
      </c>
      <c r="BP79" s="41"/>
      <c r="BQ79" s="41"/>
      <c r="BR79" s="41" t="s">
        <v>96</v>
      </c>
      <c r="BS79" s="41">
        <v>2005</v>
      </c>
      <c r="BT79" s="41">
        <f t="shared" si="32"/>
        <v>1.98</v>
      </c>
      <c r="BU79" s="41"/>
      <c r="BV79" s="41"/>
      <c r="BW79" s="41"/>
      <c r="BX79" s="41">
        <f t="shared" si="37"/>
        <v>0.43999999999999995</v>
      </c>
      <c r="BY79" s="41">
        <f t="shared" si="38"/>
        <v>0.56000000000000005</v>
      </c>
      <c r="BZ79" s="41"/>
      <c r="CA79" s="41">
        <v>1</v>
      </c>
      <c r="CB79" s="41"/>
      <c r="CC79" s="41"/>
      <c r="CD79" s="41"/>
      <c r="CE79" s="41"/>
      <c r="CF79" s="41"/>
      <c r="CG79" s="41"/>
      <c r="CH79" s="41"/>
      <c r="CI79" s="41"/>
      <c r="CJ79" s="41"/>
      <c r="CK79" s="41"/>
    </row>
    <row r="80" spans="2:89" x14ac:dyDescent="0.25">
      <c r="AZ80" s="41"/>
      <c r="BA80" s="41"/>
      <c r="BB80" s="41"/>
      <c r="BE80" s="41" t="s">
        <v>97</v>
      </c>
      <c r="BF80" s="41">
        <v>2006</v>
      </c>
      <c r="BG80" s="41">
        <f t="shared" si="30"/>
        <v>8.6999999999999993</v>
      </c>
      <c r="BH80" s="41">
        <f t="shared" si="31"/>
        <v>4.4000000000000004</v>
      </c>
      <c r="BK80" s="41">
        <f t="shared" si="33"/>
        <v>1.7999999999999989</v>
      </c>
      <c r="BL80" s="41">
        <f t="shared" si="34"/>
        <v>2</v>
      </c>
      <c r="BN80" s="41">
        <f t="shared" si="35"/>
        <v>0.40000000000000036</v>
      </c>
      <c r="BO80" s="41">
        <f t="shared" si="36"/>
        <v>0.59999999999999964</v>
      </c>
      <c r="BP80" s="41"/>
      <c r="BQ80" s="41"/>
      <c r="BR80" s="41" t="s">
        <v>97</v>
      </c>
      <c r="BS80" s="41">
        <v>2006</v>
      </c>
      <c r="BT80" s="41">
        <f t="shared" si="32"/>
        <v>1.96</v>
      </c>
      <c r="BU80" s="41"/>
      <c r="BV80" s="41"/>
      <c r="BW80" s="41"/>
      <c r="BX80" s="41">
        <f t="shared" si="37"/>
        <v>0.42999999999999994</v>
      </c>
      <c r="BY80" s="41">
        <f t="shared" si="38"/>
        <v>0.54</v>
      </c>
      <c r="BZ80" s="41"/>
      <c r="CA80" s="41">
        <v>1</v>
      </c>
      <c r="CB80" s="41"/>
      <c r="CC80" s="41"/>
      <c r="CD80" s="41"/>
      <c r="CE80" s="41"/>
      <c r="CF80" s="41"/>
      <c r="CG80" s="41"/>
      <c r="CH80" s="41"/>
      <c r="CI80" s="41"/>
      <c r="CJ80" s="41"/>
      <c r="CK80" s="41"/>
    </row>
    <row r="81" spans="1:89" x14ac:dyDescent="0.25">
      <c r="AZ81" s="41"/>
      <c r="BA81" s="41"/>
      <c r="BB81" s="41"/>
      <c r="BE81" s="41" t="s">
        <v>98</v>
      </c>
      <c r="BF81" s="41">
        <v>2007</v>
      </c>
      <c r="BG81" s="41">
        <f t="shared" si="30"/>
        <v>7.8</v>
      </c>
      <c r="BH81" s="41">
        <f t="shared" si="31"/>
        <v>4.2</v>
      </c>
      <c r="BK81" s="41">
        <f t="shared" si="33"/>
        <v>1.5999999999999996</v>
      </c>
      <c r="BL81" s="41">
        <f t="shared" si="34"/>
        <v>2.0000000000000009</v>
      </c>
      <c r="BN81" s="41">
        <f t="shared" si="35"/>
        <v>0.40000000000000036</v>
      </c>
      <c r="BO81" s="41">
        <f t="shared" si="36"/>
        <v>0.59999999999999964</v>
      </c>
      <c r="BP81" s="41"/>
      <c r="BQ81" s="41"/>
      <c r="BR81" s="41" t="s">
        <v>98</v>
      </c>
      <c r="BS81" s="41">
        <v>2007</v>
      </c>
      <c r="BT81" s="41">
        <f t="shared" si="32"/>
        <v>1.85</v>
      </c>
      <c r="BU81" s="41"/>
      <c r="BV81" s="41"/>
      <c r="BW81" s="41"/>
      <c r="BX81" s="41">
        <f t="shared" si="37"/>
        <v>0.42000000000000015</v>
      </c>
      <c r="BY81" s="41">
        <f t="shared" si="38"/>
        <v>0.5299999999999998</v>
      </c>
      <c r="BZ81" s="41"/>
      <c r="CA81" s="41">
        <v>1</v>
      </c>
      <c r="CB81" s="41"/>
      <c r="CC81" s="41"/>
      <c r="CD81" s="41"/>
      <c r="CE81" s="41"/>
      <c r="CF81" s="41"/>
      <c r="CG81" s="41"/>
      <c r="CH81" s="41"/>
      <c r="CI81" s="41"/>
      <c r="CJ81" s="41"/>
      <c r="CK81" s="41"/>
    </row>
    <row r="82" spans="1:89" x14ac:dyDescent="0.25">
      <c r="AZ82" s="41"/>
      <c r="BA82" s="41"/>
      <c r="BB82" s="41"/>
      <c r="BE82" s="41" t="s">
        <v>99</v>
      </c>
      <c r="BF82" s="41">
        <v>2008</v>
      </c>
      <c r="BG82" s="41">
        <f t="shared" si="30"/>
        <v>8.3000000000000007</v>
      </c>
      <c r="BH82" s="41">
        <f t="shared" si="31"/>
        <v>4.7</v>
      </c>
      <c r="BK82" s="41">
        <f t="shared" si="33"/>
        <v>1.7000000000000011</v>
      </c>
      <c r="BL82" s="41">
        <f t="shared" si="34"/>
        <v>1.8999999999999986</v>
      </c>
      <c r="BN82" s="41">
        <f t="shared" si="35"/>
        <v>0.5</v>
      </c>
      <c r="BO82" s="41">
        <f t="shared" si="36"/>
        <v>0.5</v>
      </c>
      <c r="BP82" s="41"/>
      <c r="BQ82" s="41"/>
      <c r="BR82" s="41" t="s">
        <v>99</v>
      </c>
      <c r="BS82" s="41">
        <v>2008</v>
      </c>
      <c r="BT82" s="41">
        <f t="shared" si="32"/>
        <v>1.78</v>
      </c>
      <c r="BU82" s="41"/>
      <c r="BV82" s="41"/>
      <c r="BW82" s="41"/>
      <c r="BX82" s="41">
        <f t="shared" si="37"/>
        <v>0.39000000000000012</v>
      </c>
      <c r="BY82" s="41">
        <f t="shared" si="38"/>
        <v>0.49999999999999978</v>
      </c>
      <c r="BZ82" s="41"/>
      <c r="CA82" s="41">
        <v>1</v>
      </c>
      <c r="CB82" s="41"/>
      <c r="CC82" s="41"/>
      <c r="CD82" s="41"/>
      <c r="CE82" s="41"/>
      <c r="CF82" s="41"/>
      <c r="CG82" s="41"/>
      <c r="CH82" s="41"/>
      <c r="CI82" s="41"/>
      <c r="CJ82" s="41"/>
      <c r="CK82" s="41"/>
    </row>
    <row r="83" spans="1:89" x14ac:dyDescent="0.25">
      <c r="AZ83" s="41"/>
      <c r="BA83" s="41"/>
      <c r="BB83" s="41"/>
      <c r="BE83" s="41" t="s">
        <v>100</v>
      </c>
      <c r="BF83" s="41">
        <v>2009</v>
      </c>
      <c r="BG83" s="41">
        <f t="shared" si="30"/>
        <v>8.4</v>
      </c>
      <c r="BH83" s="41">
        <f t="shared" si="31"/>
        <v>4.2</v>
      </c>
      <c r="BK83" s="41">
        <f t="shared" si="33"/>
        <v>1.6000000000000005</v>
      </c>
      <c r="BL83" s="41">
        <f t="shared" si="34"/>
        <v>2</v>
      </c>
      <c r="BN83" s="41">
        <f t="shared" si="35"/>
        <v>0.40000000000000036</v>
      </c>
      <c r="BO83" s="41">
        <f t="shared" si="36"/>
        <v>0.5</v>
      </c>
      <c r="BP83" s="41"/>
      <c r="BQ83" s="41"/>
      <c r="BR83" s="41" t="s">
        <v>100</v>
      </c>
      <c r="BS83" s="41">
        <v>2009</v>
      </c>
      <c r="BT83" s="41">
        <f t="shared" si="32"/>
        <v>2</v>
      </c>
      <c r="BU83" s="41"/>
      <c r="BV83" s="41"/>
      <c r="BW83" s="41"/>
      <c r="BX83" s="41">
        <f t="shared" si="37"/>
        <v>0.43999999999999995</v>
      </c>
      <c r="BY83" s="41">
        <f t="shared" si="38"/>
        <v>0.56000000000000005</v>
      </c>
      <c r="BZ83" s="41"/>
      <c r="CA83" s="41">
        <v>1</v>
      </c>
      <c r="CB83" s="41"/>
      <c r="CC83" s="41"/>
      <c r="CD83" s="41"/>
      <c r="CE83" s="41"/>
      <c r="CF83" s="41"/>
      <c r="CG83" s="41"/>
      <c r="CH83" s="41"/>
      <c r="CI83" s="41"/>
      <c r="CJ83" s="41"/>
      <c r="CK83" s="41"/>
    </row>
    <row r="84" spans="1:89" x14ac:dyDescent="0.25">
      <c r="AZ84" s="41"/>
      <c r="BA84" s="41"/>
      <c r="BB84" s="41"/>
      <c r="BE84" s="41" t="s">
        <v>101</v>
      </c>
      <c r="BF84" s="41">
        <v>2010</v>
      </c>
      <c r="BG84" s="41">
        <f t="shared" si="30"/>
        <v>9.6999999999999993</v>
      </c>
      <c r="BH84" s="41">
        <f t="shared" si="31"/>
        <v>4.4000000000000004</v>
      </c>
      <c r="BK84" s="41">
        <f t="shared" si="33"/>
        <v>1.7999999999999989</v>
      </c>
      <c r="BL84" s="41">
        <f t="shared" si="34"/>
        <v>2.1000000000000014</v>
      </c>
      <c r="BN84" s="41">
        <f t="shared" si="35"/>
        <v>0.40000000000000036</v>
      </c>
      <c r="BO84" s="41">
        <f t="shared" si="36"/>
        <v>0.59999999999999964</v>
      </c>
      <c r="BP84" s="41"/>
      <c r="BQ84" s="41"/>
      <c r="BR84" s="41" t="s">
        <v>101</v>
      </c>
      <c r="BS84" s="41">
        <v>2010</v>
      </c>
      <c r="BT84" s="41">
        <f t="shared" si="32"/>
        <v>2.1800000000000002</v>
      </c>
      <c r="BU84" s="41"/>
      <c r="BV84" s="41"/>
      <c r="BW84" s="41"/>
      <c r="BX84" s="41">
        <f t="shared" si="37"/>
        <v>0.45000000000000018</v>
      </c>
      <c r="BY84" s="41">
        <f t="shared" si="38"/>
        <v>0.57999999999999963</v>
      </c>
      <c r="BZ84" s="41"/>
      <c r="CA84" s="41">
        <v>1</v>
      </c>
      <c r="CB84" s="41"/>
      <c r="CC84" s="41"/>
      <c r="CD84" s="41"/>
      <c r="CE84" s="41"/>
      <c r="CF84" s="41"/>
      <c r="CG84" s="41"/>
      <c r="CH84" s="41"/>
      <c r="CI84" s="41"/>
      <c r="CJ84" s="41"/>
      <c r="CK84" s="41"/>
    </row>
    <row r="85" spans="1:89" x14ac:dyDescent="0.25">
      <c r="AZ85" s="41"/>
      <c r="BA85" s="41"/>
      <c r="BB85" s="41"/>
      <c r="BE85" s="41" t="s">
        <v>102</v>
      </c>
      <c r="BF85" s="41">
        <v>2011</v>
      </c>
      <c r="BG85" s="41">
        <f t="shared" si="30"/>
        <v>10.3</v>
      </c>
      <c r="BH85" s="41">
        <f t="shared" si="31"/>
        <v>4.3</v>
      </c>
      <c r="BK85" s="41">
        <f t="shared" si="33"/>
        <v>1.8000000000000007</v>
      </c>
      <c r="BL85" s="41">
        <f t="shared" si="34"/>
        <v>2.1999999999999993</v>
      </c>
      <c r="BN85" s="41">
        <f t="shared" si="35"/>
        <v>0.5</v>
      </c>
      <c r="BO85" s="41">
        <f t="shared" si="36"/>
        <v>0.5</v>
      </c>
      <c r="BP85" s="41"/>
      <c r="BQ85" s="41"/>
      <c r="BR85" s="41" t="s">
        <v>102</v>
      </c>
      <c r="BS85" s="41">
        <v>2011</v>
      </c>
      <c r="BT85" s="41">
        <f t="shared" si="32"/>
        <v>2.41</v>
      </c>
      <c r="BU85" s="41"/>
      <c r="BV85" s="41"/>
      <c r="BW85" s="41"/>
      <c r="BX85" s="41">
        <f t="shared" si="37"/>
        <v>0.49000000000000021</v>
      </c>
      <c r="BY85" s="41">
        <f t="shared" si="38"/>
        <v>0.62999999999999989</v>
      </c>
      <c r="BZ85" s="41"/>
      <c r="CA85" s="41">
        <v>1</v>
      </c>
      <c r="CB85" s="41"/>
      <c r="CC85" s="41"/>
      <c r="CD85" s="41"/>
      <c r="CE85" s="41"/>
      <c r="CF85" s="41"/>
      <c r="CG85" s="41"/>
      <c r="CH85" s="41"/>
      <c r="CI85" s="41"/>
      <c r="CJ85" s="41"/>
      <c r="CK85" s="41"/>
    </row>
    <row r="86" spans="1:89" x14ac:dyDescent="0.25">
      <c r="AZ86" s="41"/>
      <c r="BA86" s="41"/>
      <c r="BB86" s="41"/>
      <c r="BE86" s="41" t="s">
        <v>103</v>
      </c>
      <c r="BF86" s="41">
        <v>2012</v>
      </c>
      <c r="BG86" s="41">
        <f t="shared" si="30"/>
        <v>9.8000000000000007</v>
      </c>
      <c r="BH86" s="41">
        <f t="shared" si="31"/>
        <v>4.4000000000000004</v>
      </c>
      <c r="BI86" s="50"/>
      <c r="BK86" s="41">
        <f t="shared" si="33"/>
        <v>1.9000000000000004</v>
      </c>
      <c r="BL86" s="41">
        <f t="shared" si="34"/>
        <v>2.0999999999999996</v>
      </c>
      <c r="BN86" s="41">
        <f t="shared" si="35"/>
        <v>0.50000000000000044</v>
      </c>
      <c r="BO86" s="41">
        <f t="shared" si="36"/>
        <v>0.5</v>
      </c>
      <c r="BP86" s="50"/>
      <c r="BQ86" s="41"/>
      <c r="BR86" s="41" t="s">
        <v>103</v>
      </c>
      <c r="BS86" s="41">
        <v>2012</v>
      </c>
      <c r="BT86" s="41">
        <f t="shared" si="32"/>
        <v>2.21</v>
      </c>
      <c r="BU86" s="41"/>
      <c r="BV86" s="41"/>
      <c r="BW86" s="41"/>
      <c r="BX86" s="41">
        <f t="shared" si="37"/>
        <v>0.45999999999999996</v>
      </c>
      <c r="BY86" s="41">
        <f t="shared" si="38"/>
        <v>0.58000000000000007</v>
      </c>
      <c r="BZ86" s="41"/>
      <c r="CA86" s="41">
        <v>1</v>
      </c>
      <c r="CB86" s="41"/>
      <c r="CC86" s="41"/>
      <c r="CD86" s="41"/>
      <c r="CE86" s="41"/>
      <c r="CF86" s="41"/>
      <c r="CG86" s="41"/>
      <c r="CH86" s="41"/>
      <c r="CI86" s="41"/>
      <c r="CJ86" s="41"/>
      <c r="CK86" s="41"/>
    </row>
    <row r="87" spans="1:89" s="98" customFormat="1" x14ac:dyDescent="0.25">
      <c r="A87" s="38"/>
      <c r="B87" s="38"/>
      <c r="C87" s="38"/>
      <c r="D87" s="38"/>
      <c r="E87" s="38"/>
      <c r="F87" s="38"/>
      <c r="G87" s="38"/>
      <c r="H87" s="38"/>
      <c r="I87" s="38"/>
      <c r="J87" s="38"/>
      <c r="K87" s="38"/>
      <c r="L87" s="38"/>
      <c r="M87" s="38"/>
      <c r="N87" s="38"/>
      <c r="O87" s="38"/>
      <c r="R87" s="38"/>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50"/>
      <c r="BA87" s="50"/>
      <c r="BB87" s="50"/>
      <c r="BC87" s="50"/>
      <c r="BD87" s="50"/>
      <c r="BE87" s="50"/>
      <c r="BF87" s="50"/>
      <c r="BG87" s="50"/>
      <c r="BH87" s="50"/>
      <c r="BI87" s="50"/>
      <c r="BJ87" s="41"/>
      <c r="BK87" s="41"/>
      <c r="BL87" s="41"/>
      <c r="BM87" s="41"/>
      <c r="BN87" s="41"/>
      <c r="BO87" s="41"/>
      <c r="BP87" s="50"/>
      <c r="BQ87" s="50"/>
      <c r="BR87" s="50"/>
      <c r="BS87" s="50"/>
      <c r="BT87" s="50"/>
      <c r="BU87" s="50"/>
      <c r="BV87" s="50"/>
      <c r="BW87" s="41"/>
      <c r="BX87" s="41"/>
      <c r="BY87" s="41"/>
      <c r="BZ87" s="50"/>
      <c r="CA87" s="41"/>
      <c r="CB87" s="41"/>
      <c r="CC87" s="50"/>
      <c r="CD87" s="50"/>
      <c r="CE87" s="50"/>
      <c r="CF87" s="50"/>
      <c r="CG87" s="50"/>
      <c r="CH87" s="50"/>
      <c r="CI87" s="50"/>
      <c r="CJ87" s="50"/>
      <c r="CK87" s="50"/>
    </row>
    <row r="88" spans="1:89" s="98" customFormat="1" x14ac:dyDescent="0.25">
      <c r="A88" s="38"/>
      <c r="B88" s="38"/>
      <c r="C88" s="38"/>
      <c r="D88" s="38"/>
      <c r="E88" s="38"/>
      <c r="F88" s="38"/>
      <c r="G88" s="38"/>
      <c r="H88" s="38"/>
      <c r="I88" s="38"/>
      <c r="J88" s="38"/>
      <c r="K88" s="38"/>
      <c r="L88" s="38"/>
      <c r="M88" s="38"/>
      <c r="N88" s="38"/>
      <c r="O88" s="38"/>
      <c r="R88" s="38"/>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50"/>
      <c r="BA88" s="50"/>
      <c r="BB88" s="50"/>
      <c r="BC88" s="50"/>
      <c r="BD88" s="50"/>
      <c r="BE88" s="50"/>
      <c r="BF88" s="50"/>
      <c r="BG88" s="50"/>
      <c r="BH88" s="50"/>
      <c r="BI88" s="50"/>
      <c r="BJ88" s="41"/>
      <c r="BK88" s="41"/>
      <c r="BL88" s="41"/>
      <c r="BM88" s="41"/>
      <c r="BN88" s="41"/>
      <c r="BO88" s="41"/>
      <c r="BP88" s="50"/>
      <c r="BQ88" s="50"/>
      <c r="BR88" s="50"/>
      <c r="BS88" s="50"/>
      <c r="BT88" s="50"/>
      <c r="BU88" s="50"/>
      <c r="BV88" s="50"/>
      <c r="BW88" s="41"/>
      <c r="BX88" s="41"/>
      <c r="BY88" s="41"/>
      <c r="BZ88" s="50"/>
      <c r="CA88" s="41"/>
      <c r="CB88" s="41"/>
      <c r="CC88" s="50"/>
      <c r="CD88" s="50"/>
      <c r="CE88" s="50"/>
      <c r="CF88" s="50"/>
      <c r="CG88" s="50"/>
      <c r="CH88" s="50"/>
      <c r="CI88" s="50"/>
      <c r="CJ88" s="50"/>
      <c r="CK88" s="50"/>
    </row>
    <row r="89" spans="1:89" s="98" customFormat="1" x14ac:dyDescent="0.25">
      <c r="A89" s="38"/>
      <c r="B89" s="38"/>
      <c r="C89" s="38"/>
      <c r="D89" s="38"/>
      <c r="E89" s="38"/>
      <c r="F89" s="38"/>
      <c r="G89" s="38"/>
      <c r="H89" s="38"/>
      <c r="I89" s="38"/>
      <c r="J89" s="38"/>
      <c r="K89" s="38"/>
      <c r="L89" s="38"/>
      <c r="M89" s="38"/>
      <c r="N89" s="38"/>
      <c r="O89" s="38"/>
      <c r="R89" s="38"/>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50"/>
      <c r="BA89" s="50"/>
      <c r="BB89" s="50"/>
      <c r="BC89" s="50"/>
      <c r="BD89" s="50"/>
      <c r="BE89" s="50"/>
      <c r="BF89" s="50"/>
      <c r="BG89" s="50"/>
      <c r="BH89" s="50"/>
      <c r="BI89" s="50"/>
      <c r="BJ89" s="41"/>
      <c r="BK89" s="41"/>
      <c r="BL89" s="41"/>
      <c r="BM89" s="41"/>
      <c r="BN89" s="41"/>
      <c r="BO89" s="41"/>
      <c r="BP89" s="50"/>
      <c r="BQ89" s="50"/>
      <c r="BR89" s="50"/>
      <c r="BS89" s="50"/>
      <c r="BT89" s="50"/>
      <c r="BU89" s="50"/>
      <c r="BV89" s="50"/>
      <c r="BW89" s="41"/>
      <c r="BX89" s="41"/>
      <c r="BY89" s="41"/>
      <c r="BZ89" s="50"/>
      <c r="CA89" s="41"/>
      <c r="CB89" s="41"/>
      <c r="CC89" s="50"/>
      <c r="CD89" s="50"/>
      <c r="CE89" s="50"/>
      <c r="CF89" s="50"/>
      <c r="CG89" s="50"/>
      <c r="CH89" s="50"/>
      <c r="CI89" s="50"/>
      <c r="CJ89" s="50"/>
      <c r="CK89" s="50"/>
    </row>
    <row r="90" spans="1:89" s="98" customFormat="1" x14ac:dyDescent="0.25">
      <c r="C90" s="38"/>
      <c r="R90" s="38"/>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50"/>
      <c r="BD90" s="50"/>
      <c r="BE90" s="50"/>
      <c r="BF90" s="50"/>
      <c r="BG90" s="50"/>
      <c r="BH90" s="50"/>
      <c r="BI90" s="50"/>
      <c r="BJ90" s="41"/>
      <c r="BK90" s="41"/>
      <c r="BL90" s="41"/>
      <c r="BM90" s="41"/>
      <c r="BN90" s="38"/>
      <c r="BO90" s="38"/>
      <c r="BW90" s="38"/>
      <c r="BX90" s="38"/>
      <c r="BY90" s="38"/>
      <c r="CA90" s="38"/>
      <c r="CB90" s="38"/>
    </row>
    <row r="91" spans="1:89" s="98" customFormat="1" x14ac:dyDescent="0.25">
      <c r="C91" s="38"/>
      <c r="R91" s="38"/>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50"/>
      <c r="BD91" s="50"/>
      <c r="BE91" s="50"/>
      <c r="BF91" s="50"/>
      <c r="BG91" s="50"/>
      <c r="BH91" s="50"/>
      <c r="BI91" s="50"/>
      <c r="BJ91" s="41"/>
      <c r="BK91" s="41"/>
      <c r="BL91" s="41"/>
      <c r="BM91" s="41"/>
      <c r="BN91" s="38"/>
      <c r="BO91" s="38"/>
      <c r="BW91" s="38"/>
      <c r="BX91" s="38"/>
      <c r="BY91" s="38"/>
      <c r="CA91" s="38"/>
      <c r="CB91" s="38"/>
    </row>
    <row r="92" spans="1:89" s="98" customFormat="1" x14ac:dyDescent="0.25">
      <c r="C92" s="38"/>
      <c r="R92" s="38"/>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50"/>
      <c r="BD92" s="50"/>
      <c r="BE92" s="50"/>
      <c r="BF92" s="50"/>
      <c r="BG92" s="50"/>
      <c r="BH92" s="50"/>
      <c r="BI92" s="50"/>
      <c r="BJ92" s="50"/>
      <c r="BK92" s="50"/>
      <c r="BL92" s="50"/>
      <c r="BM92" s="50"/>
      <c r="BW92" s="38"/>
      <c r="CA92" s="38"/>
      <c r="CB92" s="38"/>
    </row>
    <row r="93" spans="1:89" s="98" customFormat="1" x14ac:dyDescent="0.25">
      <c r="C93" s="38"/>
      <c r="R93" s="38"/>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50"/>
      <c r="BD93" s="50"/>
      <c r="BE93" s="50"/>
      <c r="BF93" s="50"/>
      <c r="BG93" s="50"/>
      <c r="BH93" s="50"/>
      <c r="BI93" s="50"/>
      <c r="BJ93" s="50"/>
      <c r="BK93" s="50"/>
      <c r="BL93" s="50"/>
      <c r="BM93" s="50"/>
    </row>
    <row r="94" spans="1:89" s="98" customFormat="1" x14ac:dyDescent="0.25">
      <c r="C94" s="38"/>
      <c r="R94" s="38"/>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50"/>
      <c r="BD94" s="41"/>
      <c r="BE94" s="41"/>
      <c r="BF94" s="41"/>
      <c r="BG94" s="41"/>
      <c r="BH94" s="41"/>
      <c r="BI94" s="41"/>
      <c r="BJ94" s="50"/>
      <c r="BK94" s="50"/>
      <c r="BL94" s="50"/>
      <c r="BM94" s="50"/>
      <c r="BP94" s="38"/>
      <c r="BQ94" s="38"/>
      <c r="BR94" s="38"/>
      <c r="BS94" s="38"/>
      <c r="BT94" s="38"/>
    </row>
    <row r="95" spans="1:89" x14ac:dyDescent="0.25">
      <c r="A95" s="98"/>
      <c r="B95" s="98"/>
      <c r="D95" s="98"/>
      <c r="E95" s="98"/>
      <c r="F95" s="98"/>
      <c r="G95" s="98"/>
      <c r="H95" s="98"/>
      <c r="I95" s="98"/>
      <c r="J95" s="98"/>
      <c r="K95" s="98"/>
      <c r="L95" s="98"/>
      <c r="M95" s="98"/>
      <c r="N95" s="98"/>
      <c r="O95" s="98"/>
      <c r="BJ95" s="50"/>
      <c r="BK95" s="50"/>
      <c r="BL95" s="50"/>
      <c r="BM95" s="50"/>
      <c r="BN95" s="98"/>
      <c r="BO95" s="98"/>
      <c r="BW95" s="98"/>
      <c r="BX95" s="98"/>
      <c r="BY95" s="98"/>
      <c r="CA95" s="98"/>
      <c r="CB95" s="98"/>
    </row>
    <row r="96" spans="1:89" x14ac:dyDescent="0.25">
      <c r="A96" s="98"/>
      <c r="B96" s="98"/>
      <c r="D96" s="98"/>
      <c r="E96" s="98"/>
      <c r="F96" s="98"/>
      <c r="G96" s="98"/>
      <c r="H96" s="98"/>
      <c r="I96" s="98"/>
      <c r="J96" s="98"/>
      <c r="K96" s="98"/>
      <c r="L96" s="98"/>
      <c r="M96" s="98"/>
      <c r="N96" s="98"/>
      <c r="O96" s="98"/>
      <c r="BJ96" s="50"/>
      <c r="BK96" s="50"/>
      <c r="BL96" s="50"/>
      <c r="BM96" s="50"/>
      <c r="BN96" s="98"/>
      <c r="BO96" s="98"/>
      <c r="BW96" s="98"/>
      <c r="BX96" s="98"/>
      <c r="BY96" s="98"/>
      <c r="CA96" s="98"/>
      <c r="CB96" s="98"/>
    </row>
    <row r="97" spans="1:80" x14ac:dyDescent="0.25">
      <c r="A97" s="98"/>
      <c r="B97" s="98"/>
      <c r="D97" s="98"/>
      <c r="E97" s="98"/>
      <c r="F97" s="98"/>
      <c r="G97" s="98"/>
      <c r="H97" s="98"/>
      <c r="I97" s="98"/>
      <c r="J97" s="98"/>
      <c r="K97" s="98"/>
      <c r="L97" s="98"/>
      <c r="M97" s="98"/>
      <c r="N97" s="98"/>
      <c r="O97" s="98"/>
      <c r="R97" s="98"/>
      <c r="BJ97" s="50"/>
      <c r="BK97" s="50"/>
      <c r="BL97" s="50"/>
      <c r="BM97" s="50"/>
      <c r="BN97" s="98"/>
      <c r="BO97" s="98"/>
      <c r="BW97" s="98"/>
      <c r="BX97" s="98"/>
      <c r="BY97" s="98"/>
      <c r="CA97" s="98"/>
      <c r="CB97" s="98"/>
    </row>
    <row r="98" spans="1:80" x14ac:dyDescent="0.25">
      <c r="R98" s="98"/>
      <c r="BJ98" s="50"/>
      <c r="BK98" s="50"/>
      <c r="BL98" s="50"/>
      <c r="BM98" s="50"/>
      <c r="BN98" s="98"/>
      <c r="BO98" s="98"/>
      <c r="BW98" s="98"/>
      <c r="BX98" s="98"/>
      <c r="BY98" s="98"/>
      <c r="CA98" s="98"/>
      <c r="CB98" s="98"/>
    </row>
    <row r="99" spans="1:80" x14ac:dyDescent="0.25">
      <c r="R99" s="98"/>
      <c r="BJ99" s="50"/>
      <c r="BK99" s="50"/>
      <c r="BL99" s="50"/>
      <c r="BM99" s="50"/>
      <c r="BN99" s="98"/>
      <c r="BO99" s="98"/>
      <c r="BW99" s="98"/>
      <c r="BX99" s="98"/>
      <c r="BY99" s="98"/>
      <c r="CA99" s="98"/>
      <c r="CB99" s="98"/>
    </row>
    <row r="100" spans="1:80" x14ac:dyDescent="0.25">
      <c r="C100" s="98"/>
      <c r="R100" s="98"/>
      <c r="BW100" s="98"/>
      <c r="CA100" s="98"/>
      <c r="CB100" s="98"/>
    </row>
    <row r="101" spans="1:80" x14ac:dyDescent="0.25">
      <c r="C101" s="98"/>
      <c r="R101" s="98"/>
    </row>
    <row r="102" spans="1:80" x14ac:dyDescent="0.25">
      <c r="C102" s="98"/>
      <c r="R102" s="98"/>
    </row>
    <row r="103" spans="1:80" x14ac:dyDescent="0.25">
      <c r="C103" s="98"/>
      <c r="R103" s="98"/>
    </row>
    <row r="104" spans="1:80" x14ac:dyDescent="0.25">
      <c r="C104" s="98"/>
      <c r="R104" s="98"/>
    </row>
    <row r="105" spans="1:80" x14ac:dyDescent="0.25">
      <c r="C105" s="98"/>
    </row>
    <row r="106" spans="1:80" x14ac:dyDescent="0.25">
      <c r="C106" s="98"/>
    </row>
    <row r="107" spans="1:80" x14ac:dyDescent="0.25">
      <c r="C107" s="98"/>
    </row>
  </sheetData>
  <sheetProtection selectLockedCells="1" autoFilter="0" selectUnlockedCells="1"/>
  <mergeCells count="6">
    <mergeCell ref="V37:X37"/>
    <mergeCell ref="D37:F37"/>
    <mergeCell ref="G37:I37"/>
    <mergeCell ref="S37:U37"/>
    <mergeCell ref="J37:L37"/>
    <mergeCell ref="M37:O37"/>
  </mergeCells>
  <conditionalFormatting sqref="D57:F71 D39:O55 S39:X55">
    <cfRule type="expression" dxfId="0" priority="14">
      <formula>IF($BF$4=1, VALUE(FIXED($D$39:$F$71,1)),0)</formula>
    </cfRule>
  </conditionalFormatting>
  <pageMargins left="0.7" right="0.7" top="0.75" bottom="0.75" header="0.3" footer="0.3"/>
  <pageSetup paperSize="9" scale="56" orientation="landscape" r:id="rId1"/>
  <rowBreaks count="1" manualBreakCount="1">
    <brk id="56"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504"/>
  <sheetViews>
    <sheetView zoomScaleNormal="100" workbookViewId="0">
      <pane ySplit="1" topLeftCell="A2" activePane="bottomLeft" state="frozen"/>
      <selection activeCell="C5" sqref="C5"/>
      <selection pane="bottomLeft" activeCell="C5" sqref="C5"/>
    </sheetView>
  </sheetViews>
  <sheetFormatPr defaultRowHeight="13.2" x14ac:dyDescent="0.25"/>
  <cols>
    <col min="1" max="1" width="40.6640625" bestFit="1" customWidth="1"/>
    <col min="3" max="3" width="27.33203125" bestFit="1" customWidth="1"/>
    <col min="4" max="4" width="4" bestFit="1" customWidth="1"/>
    <col min="5" max="5" width="8.5546875" bestFit="1" customWidth="1"/>
    <col min="6" max="11" width="12" bestFit="1" customWidth="1"/>
  </cols>
  <sheetData>
    <row r="1" spans="1:12" ht="16.5" customHeight="1" x14ac:dyDescent="0.25">
      <c r="A1" s="1" t="s">
        <v>10</v>
      </c>
      <c r="B1" s="1" t="s">
        <v>0</v>
      </c>
      <c r="C1" s="1" t="s">
        <v>1</v>
      </c>
      <c r="D1" s="1" t="s">
        <v>2</v>
      </c>
      <c r="E1" s="1" t="s">
        <v>3</v>
      </c>
      <c r="F1" s="1" t="s">
        <v>30</v>
      </c>
      <c r="G1" s="1" t="s">
        <v>4</v>
      </c>
      <c r="H1" s="1" t="s">
        <v>31</v>
      </c>
      <c r="I1" s="1" t="s">
        <v>33</v>
      </c>
      <c r="J1" s="1" t="s">
        <v>32</v>
      </c>
      <c r="K1" s="1" t="s">
        <v>34</v>
      </c>
      <c r="L1" s="1"/>
    </row>
    <row r="2" spans="1:12" x14ac:dyDescent="0.25">
      <c r="A2" t="str">
        <f t="shared" ref="A2:A17" si="0">B2&amp;C2&amp;D2&amp;E2</f>
        <v>1996Suicide mortality, all age groupsTMaori</v>
      </c>
      <c r="B2" s="6">
        <v>1996</v>
      </c>
      <c r="C2" s="6" t="s">
        <v>122</v>
      </c>
      <c r="D2" s="6" t="s">
        <v>74</v>
      </c>
      <c r="E2" s="6" t="s">
        <v>9</v>
      </c>
      <c r="F2" s="7">
        <v>16.989870490331004</v>
      </c>
      <c r="G2" s="7">
        <v>19.026993881956461</v>
      </c>
      <c r="H2" s="7">
        <v>21.241115705519107</v>
      </c>
      <c r="I2" s="7">
        <v>1.3849557854929131</v>
      </c>
      <c r="J2" s="7">
        <v>1.5681441384465662</v>
      </c>
      <c r="K2" s="7">
        <v>1.7755628480725292</v>
      </c>
    </row>
    <row r="3" spans="1:12" x14ac:dyDescent="0.25">
      <c r="A3" t="str">
        <f t="shared" si="0"/>
        <v>1997Suicide mortality, all age groupsTMaori</v>
      </c>
      <c r="B3" s="6">
        <v>1997</v>
      </c>
      <c r="C3" s="6" t="s">
        <v>122</v>
      </c>
      <c r="D3" s="6" t="s">
        <v>74</v>
      </c>
      <c r="E3" s="6" t="s">
        <v>9</v>
      </c>
      <c r="F3" s="7">
        <v>15.642260079221606</v>
      </c>
      <c r="G3" s="7">
        <v>17.582026360041251</v>
      </c>
      <c r="H3" s="7">
        <v>19.695877533608911</v>
      </c>
      <c r="I3" s="7">
        <v>1.2951208304008714</v>
      </c>
      <c r="J3" s="7">
        <v>1.4709854624246193</v>
      </c>
      <c r="K3" s="7">
        <v>1.6707307765213095</v>
      </c>
    </row>
    <row r="4" spans="1:12" x14ac:dyDescent="0.25">
      <c r="A4" t="str">
        <f t="shared" si="0"/>
        <v>1998Suicide mortality, all age groupsTMaori</v>
      </c>
      <c r="B4" s="6">
        <v>1998</v>
      </c>
      <c r="C4" s="6" t="s">
        <v>122</v>
      </c>
      <c r="D4" s="6" t="s">
        <v>74</v>
      </c>
      <c r="E4" s="6" t="s">
        <v>9</v>
      </c>
      <c r="F4" s="7">
        <v>14.039383411087378</v>
      </c>
      <c r="G4" s="7">
        <v>15.865786278513662</v>
      </c>
      <c r="H4" s="7">
        <v>17.863811808703382</v>
      </c>
      <c r="I4" s="7">
        <v>1.2503911752432593</v>
      </c>
      <c r="J4" s="7">
        <v>1.4277820399199515</v>
      </c>
      <c r="K4" s="7">
        <v>1.6303390441966152</v>
      </c>
    </row>
    <row r="5" spans="1:12" x14ac:dyDescent="0.25">
      <c r="A5" t="str">
        <f t="shared" si="0"/>
        <v>1999Suicide mortality, all age groupsTMaori</v>
      </c>
      <c r="B5" s="6">
        <v>1999</v>
      </c>
      <c r="C5" s="6" t="s">
        <v>122</v>
      </c>
      <c r="D5" s="6" t="s">
        <v>74</v>
      </c>
      <c r="E5" s="6" t="s">
        <v>9</v>
      </c>
      <c r="F5" s="7">
        <v>11.989668398474196</v>
      </c>
      <c r="G5" s="7">
        <v>13.667664519529172</v>
      </c>
      <c r="H5" s="7">
        <v>15.514766998404284</v>
      </c>
      <c r="I5" s="7">
        <v>1.1151372371254022</v>
      </c>
      <c r="J5" s="7">
        <v>1.283300526349306</v>
      </c>
      <c r="K5" s="7">
        <v>1.4768229291433921</v>
      </c>
    </row>
    <row r="6" spans="1:12" x14ac:dyDescent="0.25">
      <c r="A6" t="str">
        <f t="shared" si="0"/>
        <v>2000Suicide mortality, all age groupsTMaori</v>
      </c>
      <c r="B6" s="6">
        <v>2000</v>
      </c>
      <c r="C6" s="6" t="s">
        <v>122</v>
      </c>
      <c r="D6" s="6" t="s">
        <v>74</v>
      </c>
      <c r="E6" s="6" t="s">
        <v>9</v>
      </c>
      <c r="F6" s="7">
        <v>11.939366555430093</v>
      </c>
      <c r="G6" s="7">
        <v>13.60266713988076</v>
      </c>
      <c r="H6" s="7">
        <v>15.432858608376131</v>
      </c>
      <c r="I6" s="7">
        <v>1.1612685087650243</v>
      </c>
      <c r="J6" s="7">
        <v>1.3362520359584618</v>
      </c>
      <c r="K6" s="7">
        <v>1.5376026217244418</v>
      </c>
    </row>
    <row r="7" spans="1:12" x14ac:dyDescent="0.25">
      <c r="A7" t="str">
        <f t="shared" si="0"/>
        <v>2001Suicide mortality, all age groupsTMaori</v>
      </c>
      <c r="B7" s="6">
        <v>2001</v>
      </c>
      <c r="C7" s="6" t="s">
        <v>122</v>
      </c>
      <c r="D7" s="6" t="s">
        <v>74</v>
      </c>
      <c r="E7" s="6" t="s">
        <v>9</v>
      </c>
      <c r="F7" s="7">
        <v>12.101714907586555</v>
      </c>
      <c r="G7" s="7">
        <v>13.764958994411838</v>
      </c>
      <c r="H7" s="7">
        <v>15.592940582772458</v>
      </c>
      <c r="I7" s="7">
        <v>1.1777518277566379</v>
      </c>
      <c r="J7" s="7">
        <v>1.3528700777137728</v>
      </c>
      <c r="K7" s="7">
        <v>1.554026412049399</v>
      </c>
    </row>
    <row r="8" spans="1:12" x14ac:dyDescent="0.25">
      <c r="A8" t="str">
        <f t="shared" si="0"/>
        <v>2002Suicide mortality, all age groupsTMaori</v>
      </c>
      <c r="B8" s="6">
        <v>2002</v>
      </c>
      <c r="C8" s="6" t="s">
        <v>122</v>
      </c>
      <c r="D8" s="6" t="s">
        <v>74</v>
      </c>
      <c r="E8" s="6" t="s">
        <v>9</v>
      </c>
      <c r="F8" s="7">
        <v>13.487593570162701</v>
      </c>
      <c r="G8" s="7">
        <v>15.228296142378165</v>
      </c>
      <c r="H8" s="7">
        <v>17.131323630212002</v>
      </c>
      <c r="I8" s="7">
        <v>1.3927910601711264</v>
      </c>
      <c r="J8" s="7">
        <v>1.5910153595490402</v>
      </c>
      <c r="K8" s="7">
        <v>1.8174512650949581</v>
      </c>
    </row>
    <row r="9" spans="1:12" x14ac:dyDescent="0.25">
      <c r="A9" t="str">
        <f t="shared" si="0"/>
        <v>2003Suicide mortality, all age groupsTMaori</v>
      </c>
      <c r="B9" s="6">
        <v>2003</v>
      </c>
      <c r="C9" s="6" t="s">
        <v>122</v>
      </c>
      <c r="D9" s="6" t="s">
        <v>74</v>
      </c>
      <c r="E9" s="6" t="s">
        <v>9</v>
      </c>
      <c r="F9" s="7">
        <v>14.666079115838198</v>
      </c>
      <c r="G9" s="7">
        <v>16.468364252812471</v>
      </c>
      <c r="H9" s="7">
        <v>18.430991739820129</v>
      </c>
      <c r="I9" s="7">
        <v>1.5302385924769146</v>
      </c>
      <c r="J9" s="7">
        <v>1.740255051340869</v>
      </c>
      <c r="K9" s="7">
        <v>1.9790950630877508</v>
      </c>
    </row>
    <row r="10" spans="1:12" x14ac:dyDescent="0.25">
      <c r="A10" t="str">
        <f t="shared" si="0"/>
        <v>2004Suicide mortality, all age groupsTMaori</v>
      </c>
      <c r="B10" s="6">
        <v>2004</v>
      </c>
      <c r="C10" s="6" t="s">
        <v>122</v>
      </c>
      <c r="D10" s="6" t="s">
        <v>74</v>
      </c>
      <c r="E10" s="6" t="s">
        <v>9</v>
      </c>
      <c r="F10" s="7">
        <v>15.699077596734154</v>
      </c>
      <c r="G10" s="7">
        <v>17.549915131019237</v>
      </c>
      <c r="H10" s="7">
        <v>19.558973242982578</v>
      </c>
      <c r="I10" s="7">
        <v>1.6523116063402612</v>
      </c>
      <c r="J10" s="7">
        <v>1.8724989261023472</v>
      </c>
      <c r="K10" s="7">
        <v>2.1220284447559585</v>
      </c>
    </row>
    <row r="11" spans="1:12" x14ac:dyDescent="0.25">
      <c r="A11" t="str">
        <f t="shared" si="0"/>
        <v>2005Suicide mortality, all age groupsTMaori</v>
      </c>
      <c r="B11" s="6">
        <v>2005</v>
      </c>
      <c r="C11" s="6" t="s">
        <v>122</v>
      </c>
      <c r="D11" s="6" t="s">
        <v>74</v>
      </c>
      <c r="E11" s="6" t="s">
        <v>9</v>
      </c>
      <c r="F11" s="7">
        <v>14.712821521941351</v>
      </c>
      <c r="G11" s="7">
        <v>16.498492388748954</v>
      </c>
      <c r="H11" s="7">
        <v>18.441138259091449</v>
      </c>
      <c r="I11" s="7">
        <v>1.5578120940255193</v>
      </c>
      <c r="J11" s="7">
        <v>1.76978780534008</v>
      </c>
      <c r="K11" s="7">
        <v>2.0106076258765695</v>
      </c>
    </row>
    <row r="12" spans="1:12" x14ac:dyDescent="0.25">
      <c r="A12" t="str">
        <f t="shared" si="0"/>
        <v>2006Suicide mortality, all age groupsTMaori</v>
      </c>
      <c r="B12" s="6">
        <v>2006</v>
      </c>
      <c r="C12" s="6" t="s">
        <v>122</v>
      </c>
      <c r="D12" s="6" t="s">
        <v>74</v>
      </c>
      <c r="E12" s="6" t="s">
        <v>9</v>
      </c>
      <c r="F12" s="7">
        <v>13.532435222653451</v>
      </c>
      <c r="G12" s="7">
        <v>15.235677600141353</v>
      </c>
      <c r="H12" s="7">
        <v>17.093974560632482</v>
      </c>
      <c r="I12" s="7">
        <v>1.4206953393633717</v>
      </c>
      <c r="J12" s="7">
        <v>1.6192979355952377</v>
      </c>
      <c r="K12" s="7">
        <v>1.8456636912724724</v>
      </c>
    </row>
    <row r="13" spans="1:12" x14ac:dyDescent="0.25">
      <c r="A13" t="str">
        <f t="shared" si="0"/>
        <v>2007Suicide mortality, all age groupsTMaori</v>
      </c>
      <c r="B13" s="6">
        <v>2007</v>
      </c>
      <c r="C13" s="6" t="s">
        <v>122</v>
      </c>
      <c r="D13" s="6" t="s">
        <v>74</v>
      </c>
      <c r="E13" s="6" t="s">
        <v>9</v>
      </c>
      <c r="F13" s="7">
        <v>12.053155393648492</v>
      </c>
      <c r="G13" s="7">
        <v>13.650242870854155</v>
      </c>
      <c r="H13" s="7">
        <v>15.400071752403154</v>
      </c>
      <c r="I13" s="7">
        <v>1.2733257468276775</v>
      </c>
      <c r="J13" s="7">
        <v>1.458915467821752</v>
      </c>
      <c r="K13" s="7">
        <v>1.6715552540677621</v>
      </c>
    </row>
    <row r="14" spans="1:12" x14ac:dyDescent="0.25">
      <c r="A14" t="str">
        <f t="shared" si="0"/>
        <v>2008Suicide mortality, all age groupsTMaori</v>
      </c>
      <c r="B14" s="6">
        <v>2008</v>
      </c>
      <c r="C14" s="6" t="s">
        <v>122</v>
      </c>
      <c r="D14" s="6" t="s">
        <v>74</v>
      </c>
      <c r="E14" s="6" t="s">
        <v>9</v>
      </c>
      <c r="F14" s="7">
        <v>12.177332850830746</v>
      </c>
      <c r="G14" s="7">
        <v>13.767892209346199</v>
      </c>
      <c r="H14" s="7">
        <v>15.508490988115927</v>
      </c>
      <c r="I14" s="7">
        <v>1.2643960541621524</v>
      </c>
      <c r="J14" s="7">
        <v>1.4465325316106568</v>
      </c>
      <c r="K14" s="7">
        <v>1.6549058011688391</v>
      </c>
    </row>
    <row r="15" spans="1:12" x14ac:dyDescent="0.25">
      <c r="A15" t="str">
        <f t="shared" si="0"/>
        <v>2009Suicide mortality, all age groupsTMaori</v>
      </c>
      <c r="B15" s="6">
        <v>2009</v>
      </c>
      <c r="C15" s="6" t="s">
        <v>122</v>
      </c>
      <c r="D15" s="6" t="s">
        <v>74</v>
      </c>
      <c r="E15" s="6" t="s">
        <v>9</v>
      </c>
      <c r="F15" s="7">
        <v>13.609748143293386</v>
      </c>
      <c r="G15" s="7">
        <v>15.28222287923913</v>
      </c>
      <c r="H15" s="7">
        <v>17.103491235035289</v>
      </c>
      <c r="I15" s="7">
        <v>1.4678881436936084</v>
      </c>
      <c r="J15" s="7">
        <v>1.6709651746997289</v>
      </c>
      <c r="K15" s="7">
        <v>1.9021371805848544</v>
      </c>
    </row>
    <row r="16" spans="1:12" x14ac:dyDescent="0.25">
      <c r="A16" t="str">
        <f t="shared" si="0"/>
        <v>2010Suicide mortality, all age groupsTMaori</v>
      </c>
      <c r="B16" s="6">
        <v>2010</v>
      </c>
      <c r="C16" s="6" t="s">
        <v>122</v>
      </c>
      <c r="D16" s="6" t="s">
        <v>74</v>
      </c>
      <c r="E16" s="6" t="s">
        <v>9</v>
      </c>
      <c r="F16" s="7">
        <v>14.891968593147908</v>
      </c>
      <c r="G16" s="7">
        <v>16.63040085074423</v>
      </c>
      <c r="H16" s="7">
        <v>18.516038303312406</v>
      </c>
      <c r="I16" s="7">
        <v>1.6046253168536841</v>
      </c>
      <c r="J16" s="7">
        <v>1.8183689170622672</v>
      </c>
      <c r="K16" s="7">
        <v>2.0605841649198529</v>
      </c>
    </row>
    <row r="17" spans="1:11" x14ac:dyDescent="0.25">
      <c r="A17" t="str">
        <f t="shared" si="0"/>
        <v>2011Suicide mortality, all age groupsTMaori</v>
      </c>
      <c r="B17" s="6">
        <v>2011</v>
      </c>
      <c r="C17" s="6" t="s">
        <v>122</v>
      </c>
      <c r="D17" s="6" t="s">
        <v>74</v>
      </c>
      <c r="E17" s="6" t="s">
        <v>9</v>
      </c>
      <c r="F17" s="7">
        <v>14.88335608576201</v>
      </c>
      <c r="G17" s="7">
        <v>16.617957182410528</v>
      </c>
      <c r="H17" s="7">
        <v>18.499208987468322</v>
      </c>
      <c r="I17" s="7">
        <v>1.670119832220033</v>
      </c>
      <c r="J17" s="7">
        <v>1.8934237351913861</v>
      </c>
      <c r="K17" s="7">
        <v>2.1465845574808911</v>
      </c>
    </row>
    <row r="18" spans="1:11" x14ac:dyDescent="0.25">
      <c r="A18" t="str">
        <f t="shared" ref="A18:A64" si="1">B18&amp;C18&amp;D18&amp;E18</f>
        <v>2012Suicide mortality, all age groupsTMaori</v>
      </c>
      <c r="B18" s="6">
        <v>2012</v>
      </c>
      <c r="C18" s="6" t="s">
        <v>122</v>
      </c>
      <c r="D18" s="6" t="s">
        <v>74</v>
      </c>
      <c r="E18" s="6" t="s">
        <v>9</v>
      </c>
      <c r="F18" s="7">
        <v>13.729400100897474</v>
      </c>
      <c r="G18" s="7">
        <v>15.398649274504567</v>
      </c>
      <c r="H18" s="7">
        <v>17.214887538702772</v>
      </c>
      <c r="I18" s="7">
        <v>1.5612351248938088</v>
      </c>
      <c r="J18" s="7">
        <v>1.7768482543246813</v>
      </c>
      <c r="K18" s="7">
        <v>2.0222384627116372</v>
      </c>
    </row>
    <row r="19" spans="1:11" x14ac:dyDescent="0.25">
      <c r="A19" t="str">
        <f t="shared" si="1"/>
        <v>1996Suicide mortality, all age groupsTnonMaori</v>
      </c>
      <c r="B19" s="6">
        <v>1996</v>
      </c>
      <c r="C19" s="6" t="s">
        <v>122</v>
      </c>
      <c r="D19" s="6" t="s">
        <v>74</v>
      </c>
      <c r="E19" s="6" t="s">
        <v>72</v>
      </c>
      <c r="F19" s="7">
        <v>11.500516429277656</v>
      </c>
      <c r="G19" s="7">
        <v>12.133447057236058</v>
      </c>
      <c r="H19" s="7">
        <v>12.792150290382075</v>
      </c>
      <c r="I19" s="7"/>
      <c r="J19" s="7"/>
      <c r="K19" s="7"/>
    </row>
    <row r="20" spans="1:11" x14ac:dyDescent="0.25">
      <c r="A20" t="str">
        <f t="shared" si="1"/>
        <v>1997Suicide mortality, all age groupsTnonMaori</v>
      </c>
      <c r="B20" s="6">
        <v>1997</v>
      </c>
      <c r="C20" s="6" t="s">
        <v>122</v>
      </c>
      <c r="D20" s="6" t="s">
        <v>74</v>
      </c>
      <c r="E20" s="6" t="s">
        <v>72</v>
      </c>
      <c r="F20" s="7">
        <v>11.326126383041824</v>
      </c>
      <c r="G20" s="7">
        <v>11.952549368544316</v>
      </c>
      <c r="H20" s="7">
        <v>12.604604137223754</v>
      </c>
      <c r="I20" s="7"/>
      <c r="J20" s="7"/>
      <c r="K20" s="7"/>
    </row>
    <row r="21" spans="1:11" x14ac:dyDescent="0.25">
      <c r="A21" t="str">
        <f t="shared" si="1"/>
        <v>1998Suicide mortality, all age groupsTnonMaori</v>
      </c>
      <c r="B21" s="6">
        <v>1998</v>
      </c>
      <c r="C21" s="6" t="s">
        <v>122</v>
      </c>
      <c r="D21" s="6" t="s">
        <v>74</v>
      </c>
      <c r="E21" s="6" t="s">
        <v>72</v>
      </c>
      <c r="F21" s="7">
        <v>10.511467744230657</v>
      </c>
      <c r="G21" s="7">
        <v>11.11219068101121</v>
      </c>
      <c r="H21" s="7">
        <v>11.738297006106064</v>
      </c>
      <c r="I21" s="7"/>
      <c r="J21" s="7"/>
      <c r="K21" s="7"/>
    </row>
    <row r="22" spans="1:11" x14ac:dyDescent="0.25">
      <c r="A22" t="str">
        <f t="shared" si="1"/>
        <v>1999Suicide mortality, all age groupsTnonMaori</v>
      </c>
      <c r="B22" s="6">
        <v>1999</v>
      </c>
      <c r="C22" s="6" t="s">
        <v>122</v>
      </c>
      <c r="D22" s="6" t="s">
        <v>74</v>
      </c>
      <c r="E22" s="6" t="s">
        <v>72</v>
      </c>
      <c r="F22" s="7">
        <v>10.06485198227382</v>
      </c>
      <c r="G22" s="7">
        <v>10.650400462634053</v>
      </c>
      <c r="H22" s="7">
        <v>11.261127891251721</v>
      </c>
      <c r="I22" s="7"/>
      <c r="J22" s="7"/>
      <c r="K22" s="7"/>
    </row>
    <row r="23" spans="1:11" x14ac:dyDescent="0.25">
      <c r="A23" t="str">
        <f t="shared" si="1"/>
        <v>2000Suicide mortality, all age groupsTnonMaori</v>
      </c>
      <c r="B23" s="6">
        <v>2000</v>
      </c>
      <c r="C23" s="6" t="s">
        <v>122</v>
      </c>
      <c r="D23" s="6" t="s">
        <v>74</v>
      </c>
      <c r="E23" s="6" t="s">
        <v>72</v>
      </c>
      <c r="F23" s="7">
        <v>9.6122978808666097</v>
      </c>
      <c r="G23" s="7">
        <v>10.179716680561606</v>
      </c>
      <c r="H23" s="7">
        <v>10.771885698681203</v>
      </c>
      <c r="I23" s="7"/>
      <c r="J23" s="7"/>
      <c r="K23" s="7"/>
    </row>
    <row r="24" spans="1:11" x14ac:dyDescent="0.25">
      <c r="A24" t="str">
        <f t="shared" si="1"/>
        <v>2001Suicide mortality, all age groupsTnonMaori</v>
      </c>
      <c r="B24" s="6">
        <v>2001</v>
      </c>
      <c r="C24" s="6" t="s">
        <v>122</v>
      </c>
      <c r="D24" s="6" t="s">
        <v>74</v>
      </c>
      <c r="E24" s="6" t="s">
        <v>72</v>
      </c>
      <c r="F24" s="7">
        <v>9.6194346564680728</v>
      </c>
      <c r="G24" s="7">
        <v>10.174634816133537</v>
      </c>
      <c r="H24" s="7">
        <v>10.753523281664327</v>
      </c>
      <c r="I24" s="7"/>
      <c r="J24" s="7"/>
      <c r="K24" s="7"/>
    </row>
    <row r="25" spans="1:11" x14ac:dyDescent="0.25">
      <c r="A25" t="str">
        <f t="shared" si="1"/>
        <v>2002Suicide mortality, all age groupsTnonMaori</v>
      </c>
      <c r="B25" s="6">
        <v>2002</v>
      </c>
      <c r="C25" s="6" t="s">
        <v>122</v>
      </c>
      <c r="D25" s="6" t="s">
        <v>74</v>
      </c>
      <c r="E25" s="6" t="s">
        <v>72</v>
      </c>
      <c r="F25" s="7">
        <v>9.0407407638687562</v>
      </c>
      <c r="G25" s="7">
        <v>9.5714325138221774</v>
      </c>
      <c r="H25" s="7">
        <v>10.1251453670233</v>
      </c>
      <c r="I25" s="7"/>
      <c r="J25" s="7"/>
      <c r="K25" s="7"/>
    </row>
    <row r="26" spans="1:11" x14ac:dyDescent="0.25">
      <c r="A26" t="str">
        <f t="shared" si="1"/>
        <v>2003Suicide mortality, all age groupsTnonMaori</v>
      </c>
      <c r="B26" s="6">
        <v>2003</v>
      </c>
      <c r="C26" s="6" t="s">
        <v>122</v>
      </c>
      <c r="D26" s="6" t="s">
        <v>74</v>
      </c>
      <c r="E26" s="6" t="s">
        <v>72</v>
      </c>
      <c r="F26" s="7">
        <v>8.9401943840364435</v>
      </c>
      <c r="G26" s="7">
        <v>9.4631900307507077</v>
      </c>
      <c r="H26" s="7">
        <v>10.00879684561129</v>
      </c>
      <c r="I26" s="7"/>
      <c r="J26" s="7"/>
      <c r="K26" s="7"/>
    </row>
    <row r="27" spans="1:11" x14ac:dyDescent="0.25">
      <c r="A27" t="str">
        <f t="shared" si="1"/>
        <v>2004Suicide mortality, all age groupsTnonMaori</v>
      </c>
      <c r="B27" s="6">
        <v>2004</v>
      </c>
      <c r="C27" s="6" t="s">
        <v>122</v>
      </c>
      <c r="D27" s="6" t="s">
        <v>74</v>
      </c>
      <c r="E27" s="6" t="s">
        <v>72</v>
      </c>
      <c r="F27" s="7">
        <v>8.8525863100922422</v>
      </c>
      <c r="G27" s="7">
        <v>9.3724567135265691</v>
      </c>
      <c r="H27" s="7">
        <v>9.9148883032555037</v>
      </c>
      <c r="I27" s="7"/>
      <c r="J27" s="7"/>
      <c r="K27" s="7"/>
    </row>
    <row r="28" spans="1:11" x14ac:dyDescent="0.25">
      <c r="A28" t="str">
        <f t="shared" si="1"/>
        <v>2005Suicide mortality, all age groupsTnonMaori</v>
      </c>
      <c r="B28" s="6">
        <v>2005</v>
      </c>
      <c r="C28" s="6" t="s">
        <v>122</v>
      </c>
      <c r="D28" s="6" t="s">
        <v>74</v>
      </c>
      <c r="E28" s="6" t="s">
        <v>72</v>
      </c>
      <c r="F28" s="7">
        <v>8.8081256915981729</v>
      </c>
      <c r="G28" s="7">
        <v>9.3222997350118053</v>
      </c>
      <c r="H28" s="7">
        <v>9.8586571817094271</v>
      </c>
      <c r="I28" s="7"/>
      <c r="J28" s="7"/>
      <c r="K28" s="7"/>
    </row>
    <row r="29" spans="1:11" x14ac:dyDescent="0.25">
      <c r="A29" t="str">
        <f t="shared" si="1"/>
        <v>2006Suicide mortality, all age groupsTnonMaori</v>
      </c>
      <c r="B29" s="6">
        <v>2006</v>
      </c>
      <c r="C29" s="6" t="s">
        <v>122</v>
      </c>
      <c r="D29" s="6" t="s">
        <v>74</v>
      </c>
      <c r="E29" s="6" t="s">
        <v>72</v>
      </c>
      <c r="F29" s="7">
        <v>8.8945964138163802</v>
      </c>
      <c r="G29" s="7">
        <v>9.4088167873448612</v>
      </c>
      <c r="H29" s="7">
        <v>9.9450128808969893</v>
      </c>
      <c r="I29" s="7"/>
      <c r="J29" s="7"/>
      <c r="K29" s="7"/>
    </row>
    <row r="30" spans="1:11" x14ac:dyDescent="0.25">
      <c r="A30" t="str">
        <f t="shared" si="1"/>
        <v>2007Suicide mortality, all age groupsTnonMaori</v>
      </c>
      <c r="B30" s="6">
        <v>2007</v>
      </c>
      <c r="C30" s="6" t="s">
        <v>122</v>
      </c>
      <c r="D30" s="6" t="s">
        <v>74</v>
      </c>
      <c r="E30" s="6" t="s">
        <v>72</v>
      </c>
      <c r="F30" s="7">
        <v>8.8460789076318758</v>
      </c>
      <c r="G30" s="7">
        <v>9.3564316589464802</v>
      </c>
      <c r="H30" s="7">
        <v>9.8885503731277975</v>
      </c>
      <c r="I30" s="7"/>
      <c r="J30" s="7"/>
      <c r="K30" s="7"/>
    </row>
    <row r="31" spans="1:11" x14ac:dyDescent="0.25">
      <c r="A31" t="str">
        <f t="shared" si="1"/>
        <v>2008Suicide mortality, all age groupsTnonMaori</v>
      </c>
      <c r="B31" s="6">
        <v>2008</v>
      </c>
      <c r="C31" s="6" t="s">
        <v>122</v>
      </c>
      <c r="D31" s="6" t="s">
        <v>74</v>
      </c>
      <c r="E31" s="6" t="s">
        <v>72</v>
      </c>
      <c r="F31" s="7">
        <v>9.0051010254322872</v>
      </c>
      <c r="G31" s="7">
        <v>9.5178586782394685</v>
      </c>
      <c r="H31" s="7">
        <v>10.052205190628841</v>
      </c>
      <c r="I31" s="7"/>
      <c r="J31" s="7"/>
      <c r="K31" s="7"/>
    </row>
    <row r="32" spans="1:11" x14ac:dyDescent="0.25">
      <c r="A32" t="str">
        <f t="shared" si="1"/>
        <v>2009Suicide mortality, all age groupsTnonMaori</v>
      </c>
      <c r="B32" s="6">
        <v>2009</v>
      </c>
      <c r="C32" s="6" t="s">
        <v>122</v>
      </c>
      <c r="D32" s="6" t="s">
        <v>74</v>
      </c>
      <c r="E32" s="6" t="s">
        <v>72</v>
      </c>
      <c r="F32" s="7">
        <v>8.6447170205003854</v>
      </c>
      <c r="G32" s="7">
        <v>9.1457458902369595</v>
      </c>
      <c r="H32" s="7">
        <v>9.6682394697084071</v>
      </c>
      <c r="I32" s="7"/>
      <c r="J32" s="7"/>
      <c r="K32" s="7"/>
    </row>
    <row r="33" spans="1:11" x14ac:dyDescent="0.25">
      <c r="A33" t="str">
        <f t="shared" si="1"/>
        <v>2010Suicide mortality, all age groupsTnonMaori</v>
      </c>
      <c r="B33" s="6">
        <v>2010</v>
      </c>
      <c r="C33" s="6" t="s">
        <v>122</v>
      </c>
      <c r="D33" s="6" t="s">
        <v>74</v>
      </c>
      <c r="E33" s="6" t="s">
        <v>72</v>
      </c>
      <c r="F33" s="7">
        <v>8.6449469019145493</v>
      </c>
      <c r="G33" s="7">
        <v>9.1457793271192109</v>
      </c>
      <c r="H33" s="7">
        <v>9.6680592324303003</v>
      </c>
      <c r="I33" s="7"/>
      <c r="J33" s="7"/>
      <c r="K33" s="7"/>
    </row>
    <row r="34" spans="1:11" x14ac:dyDescent="0.25">
      <c r="A34" t="str">
        <f t="shared" si="1"/>
        <v>2011Suicide mortality, all age groupsTnonMaori</v>
      </c>
      <c r="B34" s="6">
        <v>2011</v>
      </c>
      <c r="C34" s="6" t="s">
        <v>122</v>
      </c>
      <c r="D34" s="6" t="s">
        <v>74</v>
      </c>
      <c r="E34" s="6" t="s">
        <v>72</v>
      </c>
      <c r="F34" s="7">
        <v>8.2920072496897088</v>
      </c>
      <c r="G34" s="7">
        <v>8.7766709973828423</v>
      </c>
      <c r="H34" s="7">
        <v>9.2822711569110137</v>
      </c>
      <c r="I34" s="7"/>
      <c r="J34" s="7"/>
      <c r="K34" s="7"/>
    </row>
    <row r="35" spans="1:11" x14ac:dyDescent="0.25">
      <c r="A35" t="str">
        <f t="shared" si="1"/>
        <v>2012Suicide mortality, all age groupsTnonMaori</v>
      </c>
      <c r="B35" s="6">
        <v>2012</v>
      </c>
      <c r="C35" s="6" t="s">
        <v>122</v>
      </c>
      <c r="D35" s="6" t="s">
        <v>74</v>
      </c>
      <c r="E35" s="6" t="s">
        <v>72</v>
      </c>
      <c r="F35" s="7">
        <v>8.1903774722927523</v>
      </c>
      <c r="G35" s="7">
        <v>8.6662714370941387</v>
      </c>
      <c r="H35" s="7">
        <v>9.1626037655566925</v>
      </c>
      <c r="I35" s="7"/>
      <c r="J35" s="7"/>
      <c r="K35" s="7"/>
    </row>
    <row r="36" spans="1:11" x14ac:dyDescent="0.25">
      <c r="A36" t="str">
        <f t="shared" si="1"/>
        <v>1996Suicide mortality, all age groupsFMaori</v>
      </c>
      <c r="B36" s="6">
        <v>1996</v>
      </c>
      <c r="C36" s="6" t="s">
        <v>122</v>
      </c>
      <c r="D36" s="6" t="s">
        <v>71</v>
      </c>
      <c r="E36" s="6" t="s">
        <v>9</v>
      </c>
      <c r="F36" s="7">
        <v>7.2273326578889545</v>
      </c>
      <c r="G36" s="7">
        <v>9.1579775375915808</v>
      </c>
      <c r="H36" s="7">
        <v>11.445900615247751</v>
      </c>
      <c r="I36" s="7">
        <v>1.3402213620045671</v>
      </c>
      <c r="J36" s="7">
        <v>1.7326921020292829</v>
      </c>
      <c r="K36" s="7">
        <v>2.2400940662102538</v>
      </c>
    </row>
    <row r="37" spans="1:11" x14ac:dyDescent="0.25">
      <c r="A37" t="str">
        <f t="shared" si="1"/>
        <v>1997Suicide mortality, all age groupsFMaori</v>
      </c>
      <c r="B37" s="6">
        <v>1997</v>
      </c>
      <c r="C37" s="6" t="s">
        <v>122</v>
      </c>
      <c r="D37" s="6" t="s">
        <v>71</v>
      </c>
      <c r="E37" s="6" t="s">
        <v>9</v>
      </c>
      <c r="F37" s="7">
        <v>6.4368405535216322</v>
      </c>
      <c r="G37" s="7">
        <v>8.241705730937138</v>
      </c>
      <c r="H37" s="7">
        <v>10.395790339628261</v>
      </c>
      <c r="I37" s="7">
        <v>1.1355078698060148</v>
      </c>
      <c r="J37" s="7">
        <v>1.4760981533506761</v>
      </c>
      <c r="K37" s="7">
        <v>1.9188469021333194</v>
      </c>
    </row>
    <row r="38" spans="1:11" x14ac:dyDescent="0.25">
      <c r="A38" t="str">
        <f t="shared" si="1"/>
        <v>1998Suicide mortality, all age groupsFMaori</v>
      </c>
      <c r="B38" s="6">
        <v>1998</v>
      </c>
      <c r="C38" s="6" t="s">
        <v>122</v>
      </c>
      <c r="D38" s="6" t="s">
        <v>71</v>
      </c>
      <c r="E38" s="6" t="s">
        <v>9</v>
      </c>
      <c r="F38" s="7">
        <v>4.929281745019356</v>
      </c>
      <c r="G38" s="7">
        <v>6.5082457112504262</v>
      </c>
      <c r="H38" s="7">
        <v>8.4321872072578756</v>
      </c>
      <c r="I38" s="7">
        <v>0.96835874789679255</v>
      </c>
      <c r="J38" s="7">
        <v>1.2926873784176212</v>
      </c>
      <c r="K38" s="7">
        <v>1.725642136191371</v>
      </c>
    </row>
    <row r="39" spans="1:11" x14ac:dyDescent="0.25">
      <c r="A39" t="str">
        <f t="shared" si="1"/>
        <v>1999Suicide mortality, all age groupsFMaori</v>
      </c>
      <c r="B39" s="6">
        <v>1999</v>
      </c>
      <c r="C39" s="6" t="s">
        <v>122</v>
      </c>
      <c r="D39" s="6" t="s">
        <v>71</v>
      </c>
      <c r="E39" s="6" t="s">
        <v>9</v>
      </c>
      <c r="F39" s="7">
        <v>4.3408424753933659</v>
      </c>
      <c r="G39" s="7">
        <v>5.8122180938396459</v>
      </c>
      <c r="H39" s="7">
        <v>7.6219507525538415</v>
      </c>
      <c r="I39" s="7">
        <v>0.92114208403874254</v>
      </c>
      <c r="J39" s="7">
        <v>1.2446726528967409</v>
      </c>
      <c r="K39" s="7">
        <v>1.6818361029348565</v>
      </c>
    </row>
    <row r="40" spans="1:11" x14ac:dyDescent="0.25">
      <c r="A40" t="str">
        <f t="shared" si="1"/>
        <v>2000Suicide mortality, all age groupsFMaori</v>
      </c>
      <c r="B40" s="6">
        <v>2000</v>
      </c>
      <c r="C40" s="6" t="s">
        <v>122</v>
      </c>
      <c r="D40" s="6" t="s">
        <v>71</v>
      </c>
      <c r="E40" s="6" t="s">
        <v>9</v>
      </c>
      <c r="F40" s="7">
        <v>4.2599285953766701</v>
      </c>
      <c r="G40" s="7">
        <v>5.7038775769603296</v>
      </c>
      <c r="H40" s="7">
        <v>7.4798765786621884</v>
      </c>
      <c r="I40" s="7">
        <v>0.95564855956159767</v>
      </c>
      <c r="J40" s="7">
        <v>1.292534739098864</v>
      </c>
      <c r="K40" s="7">
        <v>1.7481803693020526</v>
      </c>
    </row>
    <row r="41" spans="1:11" x14ac:dyDescent="0.25">
      <c r="A41" t="str">
        <f t="shared" si="1"/>
        <v>2001Suicide mortality, all age groupsFMaori</v>
      </c>
      <c r="B41" s="6">
        <v>2001</v>
      </c>
      <c r="C41" s="6" t="s">
        <v>122</v>
      </c>
      <c r="D41" s="6" t="s">
        <v>71</v>
      </c>
      <c r="E41" s="6" t="s">
        <v>9</v>
      </c>
      <c r="F41" s="7">
        <v>5.0387450365872404</v>
      </c>
      <c r="G41" s="7">
        <v>6.5872771120547311</v>
      </c>
      <c r="H41" s="7">
        <v>8.4616330269948197</v>
      </c>
      <c r="I41" s="7">
        <v>0.99932270864595307</v>
      </c>
      <c r="J41" s="7">
        <v>1.3211110599100899</v>
      </c>
      <c r="K41" s="7">
        <v>1.7465173337065738</v>
      </c>
    </row>
    <row r="42" spans="1:11" x14ac:dyDescent="0.25">
      <c r="A42" t="str">
        <f t="shared" si="1"/>
        <v>2002Suicide mortality, all age groupsFMaori</v>
      </c>
      <c r="B42" s="6">
        <v>2002</v>
      </c>
      <c r="C42" s="6" t="s">
        <v>122</v>
      </c>
      <c r="D42" s="6" t="s">
        <v>71</v>
      </c>
      <c r="E42" s="6" t="s">
        <v>9</v>
      </c>
      <c r="F42" s="7">
        <v>5.693863004514391</v>
      </c>
      <c r="G42" s="7">
        <v>7.3180285308855169</v>
      </c>
      <c r="H42" s="7">
        <v>9.2614334697419469</v>
      </c>
      <c r="I42" s="7">
        <v>1.1749060237552706</v>
      </c>
      <c r="J42" s="7">
        <v>1.5339114156700202</v>
      </c>
      <c r="K42" s="7">
        <v>2.0026148334846772</v>
      </c>
    </row>
    <row r="43" spans="1:11" x14ac:dyDescent="0.25">
      <c r="A43" t="str">
        <f t="shared" si="1"/>
        <v>2003Suicide mortality, all age groupsFMaori</v>
      </c>
      <c r="B43" s="6">
        <v>2003</v>
      </c>
      <c r="C43" s="6" t="s">
        <v>122</v>
      </c>
      <c r="D43" s="6" t="s">
        <v>71</v>
      </c>
      <c r="E43" s="6" t="s">
        <v>9</v>
      </c>
      <c r="F43" s="7">
        <v>6.3590960338027047</v>
      </c>
      <c r="G43" s="7">
        <v>8.0578079623033787</v>
      </c>
      <c r="H43" s="7">
        <v>10.070877410945407</v>
      </c>
      <c r="I43" s="7">
        <v>1.3503552529077709</v>
      </c>
      <c r="J43" s="7">
        <v>1.7436625214693788</v>
      </c>
      <c r="K43" s="7">
        <v>2.2515252799069225</v>
      </c>
    </row>
    <row r="44" spans="1:11" x14ac:dyDescent="0.25">
      <c r="A44" t="str">
        <f t="shared" si="1"/>
        <v>2004Suicide mortality, all age groupsFMaori</v>
      </c>
      <c r="B44" s="6">
        <v>2004</v>
      </c>
      <c r="C44" s="6" t="s">
        <v>122</v>
      </c>
      <c r="D44" s="6" t="s">
        <v>71</v>
      </c>
      <c r="E44" s="6" t="s">
        <v>9</v>
      </c>
      <c r="F44" s="7">
        <v>7.2676504059880171</v>
      </c>
      <c r="G44" s="7">
        <v>9.0736858567099858</v>
      </c>
      <c r="H44" s="7">
        <v>11.192357981939036</v>
      </c>
      <c r="I44" s="7">
        <v>1.6500829365714185</v>
      </c>
      <c r="J44" s="7">
        <v>2.1102254439149877</v>
      </c>
      <c r="K44" s="7">
        <v>2.6986833967260235</v>
      </c>
    </row>
    <row r="45" spans="1:11" x14ac:dyDescent="0.25">
      <c r="A45" t="str">
        <f t="shared" si="1"/>
        <v>2005Suicide mortality, all age groupsFMaori</v>
      </c>
      <c r="B45" s="6">
        <v>2005</v>
      </c>
      <c r="C45" s="6" t="s">
        <v>122</v>
      </c>
      <c r="D45" s="6" t="s">
        <v>71</v>
      </c>
      <c r="E45" s="6" t="s">
        <v>9</v>
      </c>
      <c r="F45" s="7">
        <v>6.7686439546068575</v>
      </c>
      <c r="G45" s="7">
        <v>8.5104883611566287</v>
      </c>
      <c r="H45" s="7">
        <v>10.56376003701078</v>
      </c>
      <c r="I45" s="7">
        <v>1.5379119111033273</v>
      </c>
      <c r="J45" s="7">
        <v>1.9757665870717882</v>
      </c>
      <c r="K45" s="7">
        <v>2.5382816651629589</v>
      </c>
    </row>
    <row r="46" spans="1:11" x14ac:dyDescent="0.25">
      <c r="A46" t="str">
        <f t="shared" si="1"/>
        <v>2006Suicide mortality, all age groupsFMaori</v>
      </c>
      <c r="B46" s="6">
        <v>2006</v>
      </c>
      <c r="C46" s="6" t="s">
        <v>122</v>
      </c>
      <c r="D46" s="6" t="s">
        <v>71</v>
      </c>
      <c r="E46" s="6" t="s">
        <v>9</v>
      </c>
      <c r="F46" s="7">
        <v>6.9418015270840252</v>
      </c>
      <c r="G46" s="7">
        <v>8.6906737592352368</v>
      </c>
      <c r="H46" s="7">
        <v>10.746152687978066</v>
      </c>
      <c r="I46" s="7">
        <v>1.5277255497189459</v>
      </c>
      <c r="J46" s="7">
        <v>1.9554974758379504</v>
      </c>
      <c r="K46" s="7">
        <v>2.5030479975360018</v>
      </c>
    </row>
    <row r="47" spans="1:11" x14ac:dyDescent="0.25">
      <c r="A47" t="str">
        <f t="shared" si="1"/>
        <v>2007Suicide mortality, all age groupsFMaori</v>
      </c>
      <c r="B47" s="6">
        <v>2007</v>
      </c>
      <c r="C47" s="6" t="s">
        <v>122</v>
      </c>
      <c r="D47" s="6" t="s">
        <v>71</v>
      </c>
      <c r="E47" s="6" t="s">
        <v>9</v>
      </c>
      <c r="F47" s="7">
        <v>6.2014033066656031</v>
      </c>
      <c r="G47" s="7">
        <v>7.8329285617430076</v>
      </c>
      <c r="H47" s="7">
        <v>9.762166092349787</v>
      </c>
      <c r="I47" s="7">
        <v>1.4302133208914392</v>
      </c>
      <c r="J47" s="7">
        <v>1.8464383158211943</v>
      </c>
      <c r="K47" s="7">
        <v>2.38379436433133</v>
      </c>
    </row>
    <row r="48" spans="1:11" x14ac:dyDescent="0.25">
      <c r="A48" t="str">
        <f t="shared" si="1"/>
        <v>2008Suicide mortality, all age groupsFMaori</v>
      </c>
      <c r="B48" s="6">
        <v>2008</v>
      </c>
      <c r="C48" s="6" t="s">
        <v>122</v>
      </c>
      <c r="D48" s="6" t="s">
        <v>71</v>
      </c>
      <c r="E48" s="6" t="s">
        <v>9</v>
      </c>
      <c r="F48" s="7">
        <v>6.6092163262523806</v>
      </c>
      <c r="G48" s="7">
        <v>8.2742992105967534</v>
      </c>
      <c r="H48" s="7">
        <v>10.231299110566729</v>
      </c>
      <c r="I48" s="7">
        <v>1.3893789887091115</v>
      </c>
      <c r="J48" s="7">
        <v>1.7785077142911834</v>
      </c>
      <c r="K48" s="7">
        <v>2.2766212210623062</v>
      </c>
    </row>
    <row r="49" spans="1:11" x14ac:dyDescent="0.25">
      <c r="A49" t="str">
        <f t="shared" si="1"/>
        <v>2009Suicide mortality, all age groupsFMaori</v>
      </c>
      <c r="B49" s="6">
        <v>2009</v>
      </c>
      <c r="C49" s="6" t="s">
        <v>122</v>
      </c>
      <c r="D49" s="6" t="s">
        <v>71</v>
      </c>
      <c r="E49" s="6" t="s">
        <v>9</v>
      </c>
      <c r="F49" s="7">
        <v>6.7648271113451672</v>
      </c>
      <c r="G49" s="7">
        <v>8.445909290398264</v>
      </c>
      <c r="H49" s="7">
        <v>10.417997906685017</v>
      </c>
      <c r="I49" s="7">
        <v>1.5587913704782603</v>
      </c>
      <c r="J49" s="7">
        <v>1.9981954076955977</v>
      </c>
      <c r="K49" s="7">
        <v>2.5614620166332651</v>
      </c>
    </row>
    <row r="50" spans="1:11" x14ac:dyDescent="0.25">
      <c r="A50" t="str">
        <f t="shared" si="1"/>
        <v>2010Suicide mortality, all age groupsFMaori</v>
      </c>
      <c r="B50" s="6">
        <v>2010</v>
      </c>
      <c r="C50" s="6" t="s">
        <v>122</v>
      </c>
      <c r="D50" s="6" t="s">
        <v>71</v>
      </c>
      <c r="E50" s="6" t="s">
        <v>9</v>
      </c>
      <c r="F50" s="7">
        <v>7.9009619412867016</v>
      </c>
      <c r="G50" s="7">
        <v>9.7106371256056807</v>
      </c>
      <c r="H50" s="7">
        <v>11.810736592691224</v>
      </c>
      <c r="I50" s="7">
        <v>1.7273204758865157</v>
      </c>
      <c r="J50" s="7">
        <v>2.1840748220560378</v>
      </c>
      <c r="K50" s="7">
        <v>2.7616084536315726</v>
      </c>
    </row>
    <row r="51" spans="1:11" x14ac:dyDescent="0.25">
      <c r="A51" t="str">
        <f t="shared" si="1"/>
        <v>2011Suicide mortality, all age groupsFMaori</v>
      </c>
      <c r="B51" s="6">
        <v>2011</v>
      </c>
      <c r="C51" s="6" t="s">
        <v>122</v>
      </c>
      <c r="D51" s="6" t="s">
        <v>71</v>
      </c>
      <c r="E51" s="6" t="s">
        <v>9</v>
      </c>
      <c r="F51" s="7">
        <v>8.4535817325629239</v>
      </c>
      <c r="G51" s="7">
        <v>10.3152322127373</v>
      </c>
      <c r="H51" s="7">
        <v>12.464902242730107</v>
      </c>
      <c r="I51" s="7">
        <v>1.9165008299989839</v>
      </c>
      <c r="J51" s="7">
        <v>2.4129315412681187</v>
      </c>
      <c r="K51" s="7">
        <v>3.0379525704925605</v>
      </c>
    </row>
    <row r="52" spans="1:11" x14ac:dyDescent="0.25">
      <c r="A52" t="str">
        <f t="shared" si="1"/>
        <v>2012Suicide mortality, all age groupsFMaori</v>
      </c>
      <c r="B52" s="6">
        <v>2012</v>
      </c>
      <c r="C52" s="6" t="s">
        <v>122</v>
      </c>
      <c r="D52" s="6" t="s">
        <v>71</v>
      </c>
      <c r="E52" s="6" t="s">
        <v>9</v>
      </c>
      <c r="F52" s="7">
        <v>7.9443108063511403</v>
      </c>
      <c r="G52" s="7">
        <v>9.7534077585905106</v>
      </c>
      <c r="H52" s="7">
        <v>11.851274578492244</v>
      </c>
      <c r="I52" s="7">
        <v>1.7455360992660529</v>
      </c>
      <c r="J52" s="7">
        <v>2.2051338081345482</v>
      </c>
      <c r="K52" s="7">
        <v>2.7857430813505157</v>
      </c>
    </row>
    <row r="53" spans="1:11" x14ac:dyDescent="0.25">
      <c r="A53" t="str">
        <f t="shared" si="1"/>
        <v>1996Suicide mortality, all age groupsFnonMaori</v>
      </c>
      <c r="B53" s="6">
        <v>1996</v>
      </c>
      <c r="C53" s="6" t="s">
        <v>122</v>
      </c>
      <c r="D53" s="6" t="s">
        <v>71</v>
      </c>
      <c r="E53" s="6" t="s">
        <v>72</v>
      </c>
      <c r="F53" s="7">
        <v>4.6964994006892598</v>
      </c>
      <c r="G53" s="7">
        <v>5.285403867695825</v>
      </c>
      <c r="H53" s="7">
        <v>5.9277263352899103</v>
      </c>
      <c r="I53" s="7"/>
      <c r="J53" s="7"/>
      <c r="K53" s="7"/>
    </row>
    <row r="54" spans="1:11" x14ac:dyDescent="0.25">
      <c r="A54" t="str">
        <f t="shared" si="1"/>
        <v>1997Suicide mortality, all age groupsFnonMaori</v>
      </c>
      <c r="B54" s="6">
        <v>1997</v>
      </c>
      <c r="C54" s="6" t="s">
        <v>122</v>
      </c>
      <c r="D54" s="6" t="s">
        <v>71</v>
      </c>
      <c r="E54" s="6" t="s">
        <v>72</v>
      </c>
      <c r="F54" s="7">
        <v>4.9847314673720104</v>
      </c>
      <c r="G54" s="7">
        <v>5.5834401745092892</v>
      </c>
      <c r="H54" s="7">
        <v>6.2342546594487995</v>
      </c>
      <c r="I54" s="7"/>
      <c r="J54" s="7"/>
      <c r="K54" s="7"/>
    </row>
    <row r="55" spans="1:11" x14ac:dyDescent="0.25">
      <c r="A55" t="str">
        <f t="shared" si="1"/>
        <v>1998Suicide mortality, all age groupsFnonMaori</v>
      </c>
      <c r="B55" s="6">
        <v>1998</v>
      </c>
      <c r="C55" s="6" t="s">
        <v>122</v>
      </c>
      <c r="D55" s="6" t="s">
        <v>71</v>
      </c>
      <c r="E55" s="6" t="s">
        <v>72</v>
      </c>
      <c r="F55" s="7">
        <v>4.471823101991304</v>
      </c>
      <c r="G55" s="7">
        <v>5.0346633067750455</v>
      </c>
      <c r="H55" s="7">
        <v>5.6487416409076543</v>
      </c>
      <c r="I55" s="7"/>
      <c r="J55" s="7"/>
      <c r="K55" s="7"/>
    </row>
    <row r="56" spans="1:11" x14ac:dyDescent="0.25">
      <c r="A56" t="str">
        <f t="shared" si="1"/>
        <v>1999Suicide mortality, all age groupsFnonMaori</v>
      </c>
      <c r="B56" s="6">
        <v>1999</v>
      </c>
      <c r="C56" s="6" t="s">
        <v>122</v>
      </c>
      <c r="D56" s="6" t="s">
        <v>71</v>
      </c>
      <c r="E56" s="6" t="s">
        <v>72</v>
      </c>
      <c r="F56" s="7">
        <v>4.1368304741667918</v>
      </c>
      <c r="G56" s="7">
        <v>4.6696760632707752</v>
      </c>
      <c r="H56" s="7">
        <v>5.2521169265851553</v>
      </c>
      <c r="I56" s="7"/>
      <c r="J56" s="7"/>
      <c r="K56" s="7"/>
    </row>
    <row r="57" spans="1:11" x14ac:dyDescent="0.25">
      <c r="A57" t="str">
        <f t="shared" si="1"/>
        <v>2000Suicide mortality, all age groupsFnonMaori</v>
      </c>
      <c r="B57" s="6">
        <v>2000</v>
      </c>
      <c r="C57" s="6" t="s">
        <v>122</v>
      </c>
      <c r="D57" s="6" t="s">
        <v>71</v>
      </c>
      <c r="E57" s="6" t="s">
        <v>72</v>
      </c>
      <c r="F57" s="7">
        <v>3.899440884579072</v>
      </c>
      <c r="G57" s="7">
        <v>4.4129394780808662</v>
      </c>
      <c r="H57" s="7">
        <v>4.9752569752171709</v>
      </c>
      <c r="I57" s="7"/>
      <c r="J57" s="7"/>
      <c r="K57" s="7"/>
    </row>
    <row r="58" spans="1:11" x14ac:dyDescent="0.25">
      <c r="A58" t="str">
        <f t="shared" si="1"/>
        <v>2001Suicide mortality, all age groupsFnonMaori</v>
      </c>
      <c r="B58" s="6">
        <v>2001</v>
      </c>
      <c r="C58" s="6" t="s">
        <v>122</v>
      </c>
      <c r="D58" s="6" t="s">
        <v>71</v>
      </c>
      <c r="E58" s="6" t="s">
        <v>72</v>
      </c>
      <c r="F58" s="7">
        <v>4.4498498768364856</v>
      </c>
      <c r="G58" s="7">
        <v>4.9861645337395304</v>
      </c>
      <c r="H58" s="7">
        <v>5.5693101900530211</v>
      </c>
      <c r="I58" s="7"/>
      <c r="J58" s="7"/>
      <c r="K58" s="7"/>
    </row>
    <row r="59" spans="1:11" x14ac:dyDescent="0.25">
      <c r="A59" t="str">
        <f t="shared" si="1"/>
        <v>2002Suicide mortality, all age groupsFnonMaori</v>
      </c>
      <c r="B59" s="6">
        <v>2002</v>
      </c>
      <c r="C59" s="6" t="s">
        <v>122</v>
      </c>
      <c r="D59" s="6" t="s">
        <v>71</v>
      </c>
      <c r="E59" s="6" t="s">
        <v>72</v>
      </c>
      <c r="F59" s="7">
        <v>4.2495472774031864</v>
      </c>
      <c r="G59" s="7">
        <v>4.7708286515939156</v>
      </c>
      <c r="H59" s="7">
        <v>5.338406427788617</v>
      </c>
      <c r="I59" s="7"/>
      <c r="J59" s="7"/>
      <c r="K59" s="7"/>
    </row>
    <row r="60" spans="1:11" x14ac:dyDescent="0.25">
      <c r="A60" t="str">
        <f t="shared" si="1"/>
        <v>2003Suicide mortality, all age groupsFnonMaori</v>
      </c>
      <c r="B60" s="6">
        <v>2003</v>
      </c>
      <c r="C60" s="6" t="s">
        <v>122</v>
      </c>
      <c r="D60" s="6" t="s">
        <v>71</v>
      </c>
      <c r="E60" s="6" t="s">
        <v>72</v>
      </c>
      <c r="F60" s="7">
        <v>4.1194594415992389</v>
      </c>
      <c r="G60" s="7">
        <v>4.6211969707951805</v>
      </c>
      <c r="H60" s="7">
        <v>5.167191075027822</v>
      </c>
      <c r="I60" s="7"/>
      <c r="J60" s="7"/>
      <c r="K60" s="7"/>
    </row>
    <row r="61" spans="1:11" x14ac:dyDescent="0.25">
      <c r="A61" t="str">
        <f t="shared" si="1"/>
        <v>2004Suicide mortality, all age groupsFnonMaori</v>
      </c>
      <c r="B61" s="6">
        <v>2004</v>
      </c>
      <c r="C61" s="6" t="s">
        <v>122</v>
      </c>
      <c r="D61" s="6" t="s">
        <v>71</v>
      </c>
      <c r="E61" s="6" t="s">
        <v>72</v>
      </c>
      <c r="F61" s="7">
        <v>3.8207707220346578</v>
      </c>
      <c r="G61" s="7">
        <v>4.2998656294637723</v>
      </c>
      <c r="H61" s="7">
        <v>4.822417996430616</v>
      </c>
      <c r="I61" s="7"/>
      <c r="J61" s="7"/>
      <c r="K61" s="7"/>
    </row>
    <row r="62" spans="1:11" x14ac:dyDescent="0.25">
      <c r="A62" t="str">
        <f t="shared" si="1"/>
        <v>2005Suicide mortality, all age groupsFnonMaori</v>
      </c>
      <c r="B62" s="6">
        <v>2005</v>
      </c>
      <c r="C62" s="6" t="s">
        <v>122</v>
      </c>
      <c r="D62" s="6" t="s">
        <v>71</v>
      </c>
      <c r="E62" s="6" t="s">
        <v>72</v>
      </c>
      <c r="F62" s="7">
        <v>3.8360336186067663</v>
      </c>
      <c r="G62" s="7">
        <v>4.3074361196530377</v>
      </c>
      <c r="H62" s="7">
        <v>4.8207774811374904</v>
      </c>
      <c r="I62" s="7"/>
      <c r="J62" s="7"/>
      <c r="K62" s="7"/>
    </row>
    <row r="63" spans="1:11" x14ac:dyDescent="0.25">
      <c r="A63" t="str">
        <f t="shared" si="1"/>
        <v>2006Suicide mortality, all age groupsFnonMaori</v>
      </c>
      <c r="B63" s="6">
        <v>2006</v>
      </c>
      <c r="C63" s="6" t="s">
        <v>122</v>
      </c>
      <c r="D63" s="6" t="s">
        <v>71</v>
      </c>
      <c r="E63" s="6" t="s">
        <v>72</v>
      </c>
      <c r="F63" s="7">
        <v>3.9632173765625556</v>
      </c>
      <c r="G63" s="7">
        <v>4.444226528858696</v>
      </c>
      <c r="H63" s="7">
        <v>4.9675203007818514</v>
      </c>
      <c r="I63" s="7"/>
      <c r="J63" s="7"/>
      <c r="K63" s="7"/>
    </row>
    <row r="64" spans="1:11" x14ac:dyDescent="0.25">
      <c r="A64" t="str">
        <f t="shared" si="1"/>
        <v>2007Suicide mortality, all age groupsFnonMaori</v>
      </c>
      <c r="B64" s="6">
        <v>2007</v>
      </c>
      <c r="C64" s="6" t="s">
        <v>122</v>
      </c>
      <c r="D64" s="6" t="s">
        <v>71</v>
      </c>
      <c r="E64" s="6" t="s">
        <v>72</v>
      </c>
      <c r="F64" s="7">
        <v>3.7756737034428229</v>
      </c>
      <c r="G64" s="7">
        <v>4.2421826359573513</v>
      </c>
      <c r="H64" s="7">
        <v>4.7504120317436129</v>
      </c>
      <c r="I64" s="7"/>
      <c r="J64" s="7"/>
      <c r="K64" s="7"/>
    </row>
    <row r="65" spans="1:11" x14ac:dyDescent="0.25">
      <c r="A65" t="str">
        <f t="shared" ref="A65:A103" si="2">B65&amp;C65&amp;D65&amp;E65</f>
        <v>2008Suicide mortality, all age groupsFnonMaori</v>
      </c>
      <c r="B65" s="6">
        <v>2008</v>
      </c>
      <c r="C65" s="6" t="s">
        <v>122</v>
      </c>
      <c r="D65" s="6" t="s">
        <v>71</v>
      </c>
      <c r="E65" s="6" t="s">
        <v>72</v>
      </c>
      <c r="F65" s="7">
        <v>4.1565502014836531</v>
      </c>
      <c r="G65" s="7">
        <v>4.6523830872976788</v>
      </c>
      <c r="H65" s="7">
        <v>5.1910852891691288</v>
      </c>
      <c r="I65" s="7"/>
      <c r="J65" s="7"/>
      <c r="K65" s="7"/>
    </row>
    <row r="66" spans="1:11" x14ac:dyDescent="0.25">
      <c r="A66" t="str">
        <f t="shared" si="2"/>
        <v>2009Suicide mortality, all age groupsFnonMaori</v>
      </c>
      <c r="B66" s="6">
        <v>2009</v>
      </c>
      <c r="C66" s="6" t="s">
        <v>122</v>
      </c>
      <c r="D66" s="6" t="s">
        <v>71</v>
      </c>
      <c r="E66" s="6" t="s">
        <v>72</v>
      </c>
      <c r="F66" s="7">
        <v>3.7589168033840568</v>
      </c>
      <c r="G66" s="7">
        <v>4.2267684421006848</v>
      </c>
      <c r="H66" s="7">
        <v>4.736756036337308</v>
      </c>
      <c r="I66" s="7"/>
      <c r="J66" s="7"/>
      <c r="K66" s="7"/>
    </row>
    <row r="67" spans="1:11" x14ac:dyDescent="0.25">
      <c r="A67" t="str">
        <f t="shared" si="2"/>
        <v>2010Suicide mortality, all age groupsFnonMaori</v>
      </c>
      <c r="B67" s="6">
        <v>2010</v>
      </c>
      <c r="C67" s="6" t="s">
        <v>122</v>
      </c>
      <c r="D67" s="6" t="s">
        <v>71</v>
      </c>
      <c r="E67" s="6" t="s">
        <v>72</v>
      </c>
      <c r="F67" s="7">
        <v>3.9663975802118627</v>
      </c>
      <c r="G67" s="7">
        <v>4.4461101000488217</v>
      </c>
      <c r="H67" s="7">
        <v>4.9678514884319629</v>
      </c>
      <c r="I67" s="7"/>
      <c r="J67" s="7"/>
      <c r="K67" s="7"/>
    </row>
    <row r="68" spans="1:11" x14ac:dyDescent="0.25">
      <c r="A68" t="str">
        <f t="shared" si="2"/>
        <v>2011Suicide mortality, all age groupsFnonMaori</v>
      </c>
      <c r="B68" s="6">
        <v>2011</v>
      </c>
      <c r="C68" s="6" t="s">
        <v>122</v>
      </c>
      <c r="D68" s="6" t="s">
        <v>71</v>
      </c>
      <c r="E68" s="6" t="s">
        <v>72</v>
      </c>
      <c r="F68" s="7">
        <v>3.8086206208184974</v>
      </c>
      <c r="G68" s="7">
        <v>4.2749792260231798</v>
      </c>
      <c r="H68" s="7">
        <v>4.7826851960804397</v>
      </c>
      <c r="I68" s="7"/>
      <c r="J68" s="7"/>
      <c r="K68" s="7"/>
    </row>
    <row r="69" spans="1:11" x14ac:dyDescent="0.25">
      <c r="A69" t="str">
        <f t="shared" si="2"/>
        <v>2012Suicide mortality, all age groupsFnonMaori</v>
      </c>
      <c r="B69" s="6">
        <v>2012</v>
      </c>
      <c r="C69" s="6" t="s">
        <v>122</v>
      </c>
      <c r="D69" s="6" t="s">
        <v>71</v>
      </c>
      <c r="E69" s="6" t="s">
        <v>72</v>
      </c>
      <c r="F69" s="7">
        <v>3.9494927702361053</v>
      </c>
      <c r="G69" s="7">
        <v>4.4230457682935294</v>
      </c>
      <c r="H69" s="7">
        <v>4.9377441080813025</v>
      </c>
      <c r="I69" s="7"/>
      <c r="J69" s="7"/>
      <c r="K69" s="7"/>
    </row>
    <row r="70" spans="1:11" x14ac:dyDescent="0.25">
      <c r="A70" t="str">
        <f t="shared" si="2"/>
        <v>1996Suicide mortality, all age groupsMMaori</v>
      </c>
      <c r="B70" s="6">
        <v>1996</v>
      </c>
      <c r="C70" s="6" t="s">
        <v>122</v>
      </c>
      <c r="D70" s="6" t="s">
        <v>73</v>
      </c>
      <c r="E70" s="6" t="s">
        <v>9</v>
      </c>
      <c r="F70" s="7">
        <v>26.050909849999886</v>
      </c>
      <c r="G70" s="7">
        <v>29.688446125802763</v>
      </c>
      <c r="H70" s="7">
        <v>33.691763048866747</v>
      </c>
      <c r="I70" s="7">
        <v>1.3471985569347453</v>
      </c>
      <c r="J70" s="7">
        <v>1.5526331147575958</v>
      </c>
      <c r="K70" s="7">
        <v>1.7893944264064707</v>
      </c>
    </row>
    <row r="71" spans="1:11" x14ac:dyDescent="0.25">
      <c r="A71" t="str">
        <f t="shared" si="2"/>
        <v>1997Suicide mortality, all age groupsMMaori</v>
      </c>
      <c r="B71" s="6">
        <v>1997</v>
      </c>
      <c r="C71" s="6" t="s">
        <v>122</v>
      </c>
      <c r="D71" s="6" t="s">
        <v>73</v>
      </c>
      <c r="E71" s="6" t="s">
        <v>9</v>
      </c>
      <c r="F71" s="7">
        <v>24.174019848170978</v>
      </c>
      <c r="G71" s="7">
        <v>27.654821217861571</v>
      </c>
      <c r="H71" s="7">
        <v>31.496073755987485</v>
      </c>
      <c r="I71" s="7">
        <v>1.2943051159530501</v>
      </c>
      <c r="J71" s="7">
        <v>1.4971039491937439</v>
      </c>
      <c r="K71" s="7">
        <v>1.7316784172958535</v>
      </c>
    </row>
    <row r="72" spans="1:11" x14ac:dyDescent="0.25">
      <c r="A72" t="str">
        <f t="shared" si="2"/>
        <v>1998Suicide mortality, all age groupsMMaori</v>
      </c>
      <c r="B72" s="6">
        <v>1998</v>
      </c>
      <c r="C72" s="6" t="s">
        <v>122</v>
      </c>
      <c r="D72" s="6" t="s">
        <v>73</v>
      </c>
      <c r="E72" s="6" t="s">
        <v>9</v>
      </c>
      <c r="F72" s="7">
        <v>22.650597747903191</v>
      </c>
      <c r="G72" s="7">
        <v>26.002921230503038</v>
      </c>
      <c r="H72" s="7">
        <v>29.711617756718468</v>
      </c>
      <c r="I72" s="7">
        <v>1.2894334094464188</v>
      </c>
      <c r="J72" s="7">
        <v>1.4970845770589263</v>
      </c>
      <c r="K72" s="7">
        <v>1.7381760193649129</v>
      </c>
    </row>
    <row r="73" spans="1:11" x14ac:dyDescent="0.25">
      <c r="A73" t="str">
        <f t="shared" si="2"/>
        <v>1999Suicide mortality, all age groupsMMaori</v>
      </c>
      <c r="B73" s="6">
        <v>1999</v>
      </c>
      <c r="C73" s="6" t="s">
        <v>122</v>
      </c>
      <c r="D73" s="6" t="s">
        <v>73</v>
      </c>
      <c r="E73" s="6" t="s">
        <v>9</v>
      </c>
      <c r="F73" s="7">
        <v>19.103090183644088</v>
      </c>
      <c r="G73" s="7">
        <v>22.166411804970178</v>
      </c>
      <c r="H73" s="7">
        <v>25.581216771128918</v>
      </c>
      <c r="I73" s="7">
        <v>1.1235153354395573</v>
      </c>
      <c r="J73" s="7">
        <v>1.316842448535493</v>
      </c>
      <c r="K73" s="7">
        <v>1.5434360169071695</v>
      </c>
    </row>
    <row r="74" spans="1:11" x14ac:dyDescent="0.25">
      <c r="A74" t="str">
        <f t="shared" si="2"/>
        <v>2000Suicide mortality, all age groupsMMaori</v>
      </c>
      <c r="B74" s="6">
        <v>2000</v>
      </c>
      <c r="C74" s="6" t="s">
        <v>122</v>
      </c>
      <c r="D74" s="6" t="s">
        <v>73</v>
      </c>
      <c r="E74" s="6" t="s">
        <v>9</v>
      </c>
      <c r="F74" s="7">
        <v>19.103471945837477</v>
      </c>
      <c r="G74" s="7">
        <v>22.148716960722496</v>
      </c>
      <c r="H74" s="7">
        <v>25.541404773761684</v>
      </c>
      <c r="I74" s="7">
        <v>1.1703624587477413</v>
      </c>
      <c r="J74" s="7">
        <v>1.3713453031482405</v>
      </c>
      <c r="K74" s="7">
        <v>1.606842330263158</v>
      </c>
    </row>
    <row r="75" spans="1:11" x14ac:dyDescent="0.25">
      <c r="A75" t="str">
        <f t="shared" si="2"/>
        <v>2001Suicide mortality, all age groupsMMaori</v>
      </c>
      <c r="B75" s="6">
        <v>2001</v>
      </c>
      <c r="C75" s="6" t="s">
        <v>122</v>
      </c>
      <c r="D75" s="6" t="s">
        <v>73</v>
      </c>
      <c r="E75" s="6" t="s">
        <v>9</v>
      </c>
      <c r="F75" s="7">
        <v>18.555140427261637</v>
      </c>
      <c r="G75" s="7">
        <v>21.539517410344416</v>
      </c>
      <c r="H75" s="7">
        <v>24.867295361471466</v>
      </c>
      <c r="I75" s="7">
        <v>1.1803915335360442</v>
      </c>
      <c r="J75" s="7">
        <v>1.3847248754124686</v>
      </c>
      <c r="K75" s="7">
        <v>1.6244296287368494</v>
      </c>
    </row>
    <row r="76" spans="1:11" x14ac:dyDescent="0.25">
      <c r="A76" t="str">
        <f t="shared" si="2"/>
        <v>2002Suicide mortality, all age groupsMMaori</v>
      </c>
      <c r="B76" s="6">
        <v>2002</v>
      </c>
      <c r="C76" s="6" t="s">
        <v>122</v>
      </c>
      <c r="D76" s="6" t="s">
        <v>73</v>
      </c>
      <c r="E76" s="6" t="s">
        <v>9</v>
      </c>
      <c r="F76" s="7">
        <v>20.718041807027134</v>
      </c>
      <c r="G76" s="7">
        <v>23.849196602831984</v>
      </c>
      <c r="H76" s="7">
        <v>27.319921310418298</v>
      </c>
      <c r="I76" s="7">
        <v>1.4054295722326382</v>
      </c>
      <c r="J76" s="7">
        <v>1.6386005391484595</v>
      </c>
      <c r="K76" s="7">
        <v>1.9104562618760503</v>
      </c>
    </row>
    <row r="77" spans="1:11" x14ac:dyDescent="0.25">
      <c r="A77" t="str">
        <f t="shared" si="2"/>
        <v>2003Suicide mortality, all age groupsMMaori</v>
      </c>
      <c r="B77" s="6">
        <v>2003</v>
      </c>
      <c r="C77" s="6" t="s">
        <v>122</v>
      </c>
      <c r="D77" s="6" t="s">
        <v>73</v>
      </c>
      <c r="E77" s="6" t="s">
        <v>9</v>
      </c>
      <c r="F77" s="7">
        <v>22.438125186408215</v>
      </c>
      <c r="G77" s="7">
        <v>25.676869088319677</v>
      </c>
      <c r="H77" s="7">
        <v>29.251780495915099</v>
      </c>
      <c r="I77" s="7">
        <v>1.5294391769962601</v>
      </c>
      <c r="J77" s="7">
        <v>1.7747817904995338</v>
      </c>
      <c r="K77" s="7">
        <v>2.0594806588352697</v>
      </c>
    </row>
    <row r="78" spans="1:11" x14ac:dyDescent="0.25">
      <c r="A78" t="str">
        <f t="shared" si="2"/>
        <v>2004Suicide mortality, all age groupsMMaori</v>
      </c>
      <c r="B78" s="6">
        <v>2004</v>
      </c>
      <c r="C78" s="6" t="s">
        <v>122</v>
      </c>
      <c r="D78" s="6" t="s">
        <v>73</v>
      </c>
      <c r="E78" s="6" t="s">
        <v>9</v>
      </c>
      <c r="F78" s="7">
        <v>23.569245550456792</v>
      </c>
      <c r="G78" s="7">
        <v>26.860262492926172</v>
      </c>
      <c r="H78" s="7">
        <v>30.482215051177974</v>
      </c>
      <c r="I78" s="7">
        <v>1.5906061452188371</v>
      </c>
      <c r="J78" s="7">
        <v>1.8394625656660479</v>
      </c>
      <c r="K78" s="7">
        <v>2.1272535257439218</v>
      </c>
    </row>
    <row r="79" spans="1:11" x14ac:dyDescent="0.25">
      <c r="A79" t="str">
        <f t="shared" si="2"/>
        <v>2005Suicide mortality, all age groupsMMaori</v>
      </c>
      <c r="B79" s="6">
        <v>2005</v>
      </c>
      <c r="C79" s="6" t="s">
        <v>122</v>
      </c>
      <c r="D79" s="6" t="s">
        <v>73</v>
      </c>
      <c r="E79" s="6" t="s">
        <v>9</v>
      </c>
      <c r="F79" s="7">
        <v>22.125991330645927</v>
      </c>
      <c r="G79" s="7">
        <v>25.30417012073001</v>
      </c>
      <c r="H79" s="7">
        <v>28.810699773056207</v>
      </c>
      <c r="I79" s="7">
        <v>1.5038896363854262</v>
      </c>
      <c r="J79" s="7">
        <v>1.7443607815844104</v>
      </c>
      <c r="K79" s="7">
        <v>2.0232831337564647</v>
      </c>
    </row>
    <row r="80" spans="1:11" x14ac:dyDescent="0.25">
      <c r="A80" t="str">
        <f t="shared" si="2"/>
        <v>2006Suicide mortality, all age groupsMMaori</v>
      </c>
      <c r="B80" s="6">
        <v>2006</v>
      </c>
      <c r="C80" s="6" t="s">
        <v>122</v>
      </c>
      <c r="D80" s="6" t="s">
        <v>73</v>
      </c>
      <c r="E80" s="6" t="s">
        <v>9</v>
      </c>
      <c r="F80" s="7">
        <v>19.539367399356351</v>
      </c>
      <c r="G80" s="7">
        <v>22.516308376707833</v>
      </c>
      <c r="H80" s="7">
        <v>25.818586142501793</v>
      </c>
      <c r="I80" s="7">
        <v>1.325239706671921</v>
      </c>
      <c r="J80" s="7">
        <v>1.5468694357844814</v>
      </c>
      <c r="K80" s="7">
        <v>1.8055639589710601</v>
      </c>
    </row>
    <row r="81" spans="1:11" x14ac:dyDescent="0.25">
      <c r="A81" t="str">
        <f t="shared" si="2"/>
        <v>2007Suicide mortality, all age groupsMMaori</v>
      </c>
      <c r="B81" s="6">
        <v>2007</v>
      </c>
      <c r="C81" s="6" t="s">
        <v>122</v>
      </c>
      <c r="D81" s="6" t="s">
        <v>73</v>
      </c>
      <c r="E81" s="6" t="s">
        <v>9</v>
      </c>
      <c r="F81" s="7">
        <v>17.358413665983285</v>
      </c>
      <c r="G81" s="7">
        <v>20.158731619900006</v>
      </c>
      <c r="H81" s="7">
        <v>23.282194778024714</v>
      </c>
      <c r="I81" s="7">
        <v>1.1699304792621477</v>
      </c>
      <c r="J81" s="7">
        <v>1.3746982747273224</v>
      </c>
      <c r="K81" s="7">
        <v>1.6153056784452131</v>
      </c>
    </row>
    <row r="82" spans="1:11" x14ac:dyDescent="0.25">
      <c r="A82" t="str">
        <f t="shared" si="2"/>
        <v>2008Suicide mortality, all age groupsMMaori</v>
      </c>
      <c r="B82" s="6">
        <v>2008</v>
      </c>
      <c r="C82" s="6" t="s">
        <v>122</v>
      </c>
      <c r="D82" s="6" t="s">
        <v>73</v>
      </c>
      <c r="E82" s="6" t="s">
        <v>9</v>
      </c>
      <c r="F82" s="7">
        <v>17.169537427206624</v>
      </c>
      <c r="G82" s="7">
        <v>19.931056398663735</v>
      </c>
      <c r="H82" s="7">
        <v>23.010332909951288</v>
      </c>
      <c r="I82" s="7">
        <v>1.1641259610805312</v>
      </c>
      <c r="J82" s="7">
        <v>1.3676032960332161</v>
      </c>
      <c r="K82" s="7">
        <v>1.6066463921008041</v>
      </c>
    </row>
    <row r="83" spans="1:11" x14ac:dyDescent="0.25">
      <c r="A83" t="str">
        <f t="shared" si="2"/>
        <v>2009Suicide mortality, all age groupsMMaori</v>
      </c>
      <c r="B83" s="6">
        <v>2009</v>
      </c>
      <c r="C83" s="6" t="s">
        <v>122</v>
      </c>
      <c r="D83" s="6" t="s">
        <v>73</v>
      </c>
      <c r="E83" s="6" t="s">
        <v>9</v>
      </c>
      <c r="F83" s="7">
        <v>19.900648287089055</v>
      </c>
      <c r="G83" s="7">
        <v>22.845974998298907</v>
      </c>
      <c r="H83" s="7">
        <v>26.104408439800231</v>
      </c>
      <c r="I83" s="7">
        <v>1.3754354114986636</v>
      </c>
      <c r="J83" s="7">
        <v>1.6018408321492434</v>
      </c>
      <c r="K83" s="7">
        <v>1.8655140256602838</v>
      </c>
    </row>
    <row r="84" spans="1:11" x14ac:dyDescent="0.25">
      <c r="A84" t="str">
        <f t="shared" si="2"/>
        <v>2010Suicide mortality, all age groupsMMaori</v>
      </c>
      <c r="B84" s="6">
        <v>2010</v>
      </c>
      <c r="C84" s="6" t="s">
        <v>122</v>
      </c>
      <c r="D84" s="6" t="s">
        <v>73</v>
      </c>
      <c r="E84" s="6" t="s">
        <v>9</v>
      </c>
      <c r="F84" s="7">
        <v>21.264037075650084</v>
      </c>
      <c r="G84" s="7">
        <v>24.282037521012935</v>
      </c>
      <c r="H84" s="7">
        <v>27.608292465520428</v>
      </c>
      <c r="I84" s="7">
        <v>1.4916176065398712</v>
      </c>
      <c r="J84" s="7">
        <v>1.7301178312771499</v>
      </c>
      <c r="K84" s="7">
        <v>2.0067527340648459</v>
      </c>
    </row>
    <row r="85" spans="1:11" x14ac:dyDescent="0.25">
      <c r="A85" t="str">
        <f t="shared" si="2"/>
        <v>2011Suicide mortality, all age groupsMMaori</v>
      </c>
      <c r="B85" s="6">
        <v>2011</v>
      </c>
      <c r="C85" s="6" t="s">
        <v>122</v>
      </c>
      <c r="D85" s="6" t="s">
        <v>73</v>
      </c>
      <c r="E85" s="6" t="s">
        <v>9</v>
      </c>
      <c r="F85" s="7">
        <v>20.659892682023816</v>
      </c>
      <c r="G85" s="7">
        <v>23.634697170350986</v>
      </c>
      <c r="H85" s="7">
        <v>26.917554787771095</v>
      </c>
      <c r="I85" s="7">
        <v>1.511464893258627</v>
      </c>
      <c r="J85" s="7">
        <v>1.7570170273654282</v>
      </c>
      <c r="K85" s="7">
        <v>2.0424614876740046</v>
      </c>
    </row>
    <row r="86" spans="1:11" x14ac:dyDescent="0.25">
      <c r="A86" t="str">
        <f t="shared" si="2"/>
        <v>2012Suicide mortality, all age groupsMMaori</v>
      </c>
      <c r="B86" s="6">
        <v>2012</v>
      </c>
      <c r="C86" s="6" t="s">
        <v>122</v>
      </c>
      <c r="D86" s="6" t="s">
        <v>73</v>
      </c>
      <c r="E86" s="6" t="s">
        <v>9</v>
      </c>
      <c r="F86" s="7">
        <v>18.907932483846086</v>
      </c>
      <c r="G86" s="7">
        <v>21.765522212981026</v>
      </c>
      <c r="H86" s="7">
        <v>24.93301405667448</v>
      </c>
      <c r="I86" s="7">
        <v>1.4251669688223598</v>
      </c>
      <c r="J86" s="7">
        <v>1.6659973901941276</v>
      </c>
      <c r="K86" s="7">
        <v>1.9475243005576581</v>
      </c>
    </row>
    <row r="87" spans="1:11" x14ac:dyDescent="0.25">
      <c r="A87" t="str">
        <f t="shared" si="2"/>
        <v>1996Suicide mortality, all age groupsMnonMaori</v>
      </c>
      <c r="B87" s="6">
        <v>1996</v>
      </c>
      <c r="C87" s="6" t="s">
        <v>122</v>
      </c>
      <c r="D87" s="6" t="s">
        <v>73</v>
      </c>
      <c r="E87" s="6" t="s">
        <v>72</v>
      </c>
      <c r="F87" s="7">
        <v>17.999353965323099</v>
      </c>
      <c r="G87" s="7">
        <v>19.121353166834819</v>
      </c>
      <c r="H87" s="7">
        <v>20.294977448485152</v>
      </c>
      <c r="I87" s="7"/>
      <c r="J87" s="7"/>
      <c r="K87" s="7"/>
    </row>
    <row r="88" spans="1:11" x14ac:dyDescent="0.25">
      <c r="A88" t="str">
        <f t="shared" si="2"/>
        <v>1997Suicide mortality, all age groupsMnonMaori</v>
      </c>
      <c r="B88" s="6">
        <v>1997</v>
      </c>
      <c r="C88" s="6" t="s">
        <v>122</v>
      </c>
      <c r="D88" s="6" t="s">
        <v>73</v>
      </c>
      <c r="E88" s="6" t="s">
        <v>72</v>
      </c>
      <c r="F88" s="7">
        <v>17.369590261306737</v>
      </c>
      <c r="G88" s="7">
        <v>18.472211787801982</v>
      </c>
      <c r="H88" s="7">
        <v>19.626479069429692</v>
      </c>
      <c r="I88" s="7"/>
      <c r="J88" s="7"/>
      <c r="K88" s="7"/>
    </row>
    <row r="89" spans="1:11" x14ac:dyDescent="0.25">
      <c r="A89" t="str">
        <f t="shared" si="2"/>
        <v>1998Suicide mortality, all age groupsMnonMaori</v>
      </c>
      <c r="B89" s="6">
        <v>1998</v>
      </c>
      <c r="C89" s="6" t="s">
        <v>122</v>
      </c>
      <c r="D89" s="6" t="s">
        <v>73</v>
      </c>
      <c r="E89" s="6" t="s">
        <v>72</v>
      </c>
      <c r="F89" s="7">
        <v>16.303273838811112</v>
      </c>
      <c r="G89" s="7">
        <v>17.369039551250115</v>
      </c>
      <c r="H89" s="7">
        <v>18.48618047118222</v>
      </c>
      <c r="I89" s="7"/>
      <c r="J89" s="7"/>
      <c r="K89" s="7"/>
    </row>
    <row r="90" spans="1:11" x14ac:dyDescent="0.25">
      <c r="A90" t="str">
        <f t="shared" si="2"/>
        <v>1999Suicide mortality, all age groupsMnonMaori</v>
      </c>
      <c r="B90" s="6">
        <v>1999</v>
      </c>
      <c r="C90" s="6" t="s">
        <v>122</v>
      </c>
      <c r="D90" s="6" t="s">
        <v>73</v>
      </c>
      <c r="E90" s="6" t="s">
        <v>72</v>
      </c>
      <c r="F90" s="7">
        <v>15.783815281181784</v>
      </c>
      <c r="G90" s="7">
        <v>16.833002178523504</v>
      </c>
      <c r="H90" s="7">
        <v>17.933598613395635</v>
      </c>
      <c r="I90" s="7"/>
      <c r="J90" s="7"/>
      <c r="K90" s="7"/>
    </row>
    <row r="91" spans="1:11" x14ac:dyDescent="0.25">
      <c r="A91" t="str">
        <f t="shared" si="2"/>
        <v>2000Suicide mortality, all age groupsMnonMaori</v>
      </c>
      <c r="B91" s="6">
        <v>2000</v>
      </c>
      <c r="C91" s="6" t="s">
        <v>122</v>
      </c>
      <c r="D91" s="6" t="s">
        <v>73</v>
      </c>
      <c r="E91" s="6" t="s">
        <v>72</v>
      </c>
      <c r="F91" s="7">
        <v>15.132296503177368</v>
      </c>
      <c r="G91" s="7">
        <v>16.151086753916022</v>
      </c>
      <c r="H91" s="7">
        <v>17.220423920991859</v>
      </c>
      <c r="I91" s="7"/>
      <c r="J91" s="7"/>
      <c r="K91" s="7"/>
    </row>
    <row r="92" spans="1:11" x14ac:dyDescent="0.25">
      <c r="A92" t="str">
        <f t="shared" si="2"/>
        <v>2001Suicide mortality, all age groupsMnonMaori</v>
      </c>
      <c r="B92" s="6">
        <v>2001</v>
      </c>
      <c r="C92" s="6" t="s">
        <v>122</v>
      </c>
      <c r="D92" s="6" t="s">
        <v>73</v>
      </c>
      <c r="E92" s="6" t="s">
        <v>72</v>
      </c>
      <c r="F92" s="7">
        <v>14.576975092029382</v>
      </c>
      <c r="G92" s="7">
        <v>15.555088084864824</v>
      </c>
      <c r="H92" s="7">
        <v>16.581570659811103</v>
      </c>
      <c r="I92" s="7"/>
      <c r="J92" s="7"/>
      <c r="K92" s="7"/>
    </row>
    <row r="93" spans="1:11" x14ac:dyDescent="0.25">
      <c r="A93" t="str">
        <f t="shared" si="2"/>
        <v>2002Suicide mortality, all age groupsMnonMaori</v>
      </c>
      <c r="B93" s="6">
        <v>2002</v>
      </c>
      <c r="C93" s="6" t="s">
        <v>122</v>
      </c>
      <c r="D93" s="6" t="s">
        <v>73</v>
      </c>
      <c r="E93" s="6" t="s">
        <v>72</v>
      </c>
      <c r="F93" s="7">
        <v>13.624709277072302</v>
      </c>
      <c r="G93" s="7">
        <v>14.554612935270868</v>
      </c>
      <c r="H93" s="7">
        <v>15.531273788671534</v>
      </c>
      <c r="I93" s="7"/>
      <c r="J93" s="7"/>
      <c r="K93" s="7"/>
    </row>
    <row r="94" spans="1:11" x14ac:dyDescent="0.25">
      <c r="A94" t="str">
        <f t="shared" si="2"/>
        <v>2003Suicide mortality, all age groupsMnonMaori</v>
      </c>
      <c r="B94" s="6">
        <v>2003</v>
      </c>
      <c r="C94" s="6" t="s">
        <v>122</v>
      </c>
      <c r="D94" s="6" t="s">
        <v>73</v>
      </c>
      <c r="E94" s="6" t="s">
        <v>72</v>
      </c>
      <c r="F94" s="7">
        <v>13.545264084145732</v>
      </c>
      <c r="G94" s="7">
        <v>14.467620315786887</v>
      </c>
      <c r="H94" s="7">
        <v>15.436249982087336</v>
      </c>
      <c r="I94" s="7"/>
      <c r="J94" s="7"/>
      <c r="K94" s="7"/>
    </row>
    <row r="95" spans="1:11" x14ac:dyDescent="0.25">
      <c r="A95" t="str">
        <f t="shared" si="2"/>
        <v>2004Suicide mortality, all age groupsMnonMaori</v>
      </c>
      <c r="B95" s="6">
        <v>2004</v>
      </c>
      <c r="C95" s="6" t="s">
        <v>122</v>
      </c>
      <c r="D95" s="6" t="s">
        <v>73</v>
      </c>
      <c r="E95" s="6" t="s">
        <v>72</v>
      </c>
      <c r="F95" s="7">
        <v>13.674778278970027</v>
      </c>
      <c r="G95" s="7">
        <v>14.602233823225635</v>
      </c>
      <c r="H95" s="7">
        <v>15.576036833725681</v>
      </c>
      <c r="I95" s="7"/>
      <c r="J95" s="7"/>
      <c r="K95" s="7"/>
    </row>
    <row r="96" spans="1:11" x14ac:dyDescent="0.25">
      <c r="A96" t="str">
        <f t="shared" si="2"/>
        <v>2005Suicide mortality, all age groupsMnonMaori</v>
      </c>
      <c r="B96" s="6">
        <v>2005</v>
      </c>
      <c r="C96" s="6" t="s">
        <v>122</v>
      </c>
      <c r="D96" s="6" t="s">
        <v>73</v>
      </c>
      <c r="E96" s="6" t="s">
        <v>72</v>
      </c>
      <c r="F96" s="7">
        <v>13.586381329351225</v>
      </c>
      <c r="G96" s="7">
        <v>14.506270943414656</v>
      </c>
      <c r="H96" s="7">
        <v>15.472053295956378</v>
      </c>
      <c r="I96" s="7"/>
      <c r="J96" s="7"/>
      <c r="K96" s="7"/>
    </row>
    <row r="97" spans="1:11" x14ac:dyDescent="0.25">
      <c r="A97" t="str">
        <f t="shared" si="2"/>
        <v>2006Suicide mortality, all age groupsMnonMaori</v>
      </c>
      <c r="B97" s="6">
        <v>2006</v>
      </c>
      <c r="C97" s="6" t="s">
        <v>122</v>
      </c>
      <c r="D97" s="6" t="s">
        <v>73</v>
      </c>
      <c r="E97" s="6" t="s">
        <v>72</v>
      </c>
      <c r="F97" s="7">
        <v>13.640756816262005</v>
      </c>
      <c r="G97" s="7">
        <v>14.556049693546942</v>
      </c>
      <c r="H97" s="7">
        <v>15.516605576545526</v>
      </c>
      <c r="I97" s="7"/>
      <c r="J97" s="7"/>
      <c r="K97" s="7"/>
    </row>
    <row r="98" spans="1:11" x14ac:dyDescent="0.25">
      <c r="A98" t="str">
        <f t="shared" si="2"/>
        <v>2007Suicide mortality, all age groupsMnonMaori</v>
      </c>
      <c r="B98" s="6">
        <v>2007</v>
      </c>
      <c r="C98" s="6" t="s">
        <v>122</v>
      </c>
      <c r="D98" s="6" t="s">
        <v>73</v>
      </c>
      <c r="E98" s="6" t="s">
        <v>72</v>
      </c>
      <c r="F98" s="7">
        <v>13.749171454148726</v>
      </c>
      <c r="G98" s="7">
        <v>14.664113566228622</v>
      </c>
      <c r="H98" s="7">
        <v>15.623935427000941</v>
      </c>
      <c r="I98" s="7"/>
      <c r="J98" s="7"/>
      <c r="K98" s="7"/>
    </row>
    <row r="99" spans="1:11" x14ac:dyDescent="0.25">
      <c r="A99" t="str">
        <f t="shared" si="2"/>
        <v>2008Suicide mortality, all age groupsMnonMaori</v>
      </c>
      <c r="B99" s="6">
        <v>2008</v>
      </c>
      <c r="C99" s="6" t="s">
        <v>122</v>
      </c>
      <c r="D99" s="6" t="s">
        <v>73</v>
      </c>
      <c r="E99" s="6" t="s">
        <v>72</v>
      </c>
      <c r="F99" s="7">
        <v>13.669973724733808</v>
      </c>
      <c r="G99" s="7">
        <v>14.573711877175567</v>
      </c>
      <c r="H99" s="7">
        <v>15.52149723299244</v>
      </c>
      <c r="I99" s="7"/>
      <c r="J99" s="7"/>
      <c r="K99" s="7"/>
    </row>
    <row r="100" spans="1:11" x14ac:dyDescent="0.25">
      <c r="A100" t="str">
        <f t="shared" si="2"/>
        <v>2009Suicide mortality, all age groupsMnonMaori</v>
      </c>
      <c r="B100" s="6">
        <v>2009</v>
      </c>
      <c r="C100" s="6" t="s">
        <v>122</v>
      </c>
      <c r="D100" s="6" t="s">
        <v>73</v>
      </c>
      <c r="E100" s="6" t="s">
        <v>72</v>
      </c>
      <c r="F100" s="7">
        <v>13.369228964874393</v>
      </c>
      <c r="G100" s="7">
        <v>14.26232528212288</v>
      </c>
      <c r="H100" s="7">
        <v>15.199395376607827</v>
      </c>
      <c r="I100" s="7"/>
      <c r="J100" s="7"/>
      <c r="K100" s="7"/>
    </row>
    <row r="101" spans="1:11" x14ac:dyDescent="0.25">
      <c r="A101" t="str">
        <f t="shared" si="2"/>
        <v>2010Suicide mortality, all age groupsMnonMaori</v>
      </c>
      <c r="B101" s="6">
        <v>2010</v>
      </c>
      <c r="C101" s="6" t="s">
        <v>122</v>
      </c>
      <c r="D101" s="6" t="s">
        <v>73</v>
      </c>
      <c r="E101" s="6" t="s">
        <v>72</v>
      </c>
      <c r="F101" s="7">
        <v>13.149133713239195</v>
      </c>
      <c r="G101" s="7">
        <v>14.034903913502967</v>
      </c>
      <c r="H101" s="7">
        <v>14.964645445171426</v>
      </c>
      <c r="I101" s="7"/>
      <c r="J101" s="7"/>
      <c r="K101" s="7"/>
    </row>
    <row r="102" spans="1:11" x14ac:dyDescent="0.25">
      <c r="A102" t="str">
        <f t="shared" si="2"/>
        <v>2011Suicide mortality, all age groupsMnonMaori</v>
      </c>
      <c r="B102" s="6">
        <v>2011</v>
      </c>
      <c r="C102" s="6" t="s">
        <v>122</v>
      </c>
      <c r="D102" s="6" t="s">
        <v>73</v>
      </c>
      <c r="E102" s="6" t="s">
        <v>72</v>
      </c>
      <c r="F102" s="7">
        <v>12.596317275153092</v>
      </c>
      <c r="G102" s="7">
        <v>13.451603941363164</v>
      </c>
      <c r="H102" s="7">
        <v>14.349679300154358</v>
      </c>
      <c r="I102" s="7"/>
      <c r="J102" s="7"/>
      <c r="K102" s="7"/>
    </row>
    <row r="103" spans="1:11" x14ac:dyDescent="0.25">
      <c r="A103" t="str">
        <f t="shared" si="2"/>
        <v>2012Suicide mortality, all age groupsMnonMaori</v>
      </c>
      <c r="B103" s="6">
        <v>2012</v>
      </c>
      <c r="C103" s="6" t="s">
        <v>122</v>
      </c>
      <c r="D103" s="6" t="s">
        <v>73</v>
      </c>
      <c r="E103" s="6" t="s">
        <v>72</v>
      </c>
      <c r="F103" s="7">
        <v>12.234768880648009</v>
      </c>
      <c r="G103" s="7">
        <v>13.064559609210933</v>
      </c>
      <c r="H103" s="7">
        <v>13.935817228580882</v>
      </c>
      <c r="I103" s="7"/>
      <c r="J103" s="7"/>
      <c r="K103" s="7"/>
    </row>
    <row r="104" spans="1:11" x14ac:dyDescent="0.25">
      <c r="A104" t="str">
        <f t="shared" ref="A104:A134" si="3">B104&amp;C104&amp;D104&amp;E104</f>
        <v>1996Suicide mortality, 15-24 yearsTMaori</v>
      </c>
      <c r="B104" s="6">
        <v>1996</v>
      </c>
      <c r="C104" s="6" t="s">
        <v>123</v>
      </c>
      <c r="D104" s="6" t="s">
        <v>74</v>
      </c>
      <c r="E104" s="6" t="s">
        <v>9</v>
      </c>
      <c r="F104" s="7">
        <v>31.54839829337611</v>
      </c>
      <c r="G104" s="7">
        <v>38.082747018019724</v>
      </c>
      <c r="H104" s="7">
        <v>45.571684615077189</v>
      </c>
      <c r="I104" s="7">
        <v>1.3164754266311343</v>
      </c>
      <c r="J104" s="7">
        <v>1.6264805831705793</v>
      </c>
      <c r="K104" s="7">
        <v>2.0094861126277128</v>
      </c>
    </row>
    <row r="105" spans="1:11" x14ac:dyDescent="0.25">
      <c r="A105" t="str">
        <f t="shared" si="3"/>
        <v>1997Suicide mortality, 15-24 yearsTMaori</v>
      </c>
      <c r="B105" s="6">
        <v>1997</v>
      </c>
      <c r="C105" s="6" t="s">
        <v>123</v>
      </c>
      <c r="D105" s="6" t="s">
        <v>74</v>
      </c>
      <c r="E105" s="6" t="s">
        <v>9</v>
      </c>
      <c r="F105" s="7">
        <v>30.197250357430764</v>
      </c>
      <c r="G105" s="7">
        <v>36.608199605404188</v>
      </c>
      <c r="H105" s="7">
        <v>43.977630434761991</v>
      </c>
      <c r="I105" s="7">
        <v>1.3379076324832178</v>
      </c>
      <c r="J105" s="7">
        <v>1.6623022691842095</v>
      </c>
      <c r="K105" s="7">
        <v>2.0653509756919886</v>
      </c>
    </row>
    <row r="106" spans="1:11" x14ac:dyDescent="0.25">
      <c r="A106" t="str">
        <f t="shared" si="3"/>
        <v>1998Suicide mortality, 15-24 yearsTMaori</v>
      </c>
      <c r="B106" s="6">
        <v>1998</v>
      </c>
      <c r="C106" s="6" t="s">
        <v>123</v>
      </c>
      <c r="D106" s="6" t="s">
        <v>74</v>
      </c>
      <c r="E106" s="6" t="s">
        <v>9</v>
      </c>
      <c r="F106" s="7">
        <v>27.403359251344437</v>
      </c>
      <c r="G106" s="7">
        <v>33.538468668659192</v>
      </c>
      <c r="H106" s="7">
        <v>40.637468291663318</v>
      </c>
      <c r="I106" s="7">
        <v>1.3845190258047573</v>
      </c>
      <c r="J106" s="7">
        <v>1.7405578790354612</v>
      </c>
      <c r="K106" s="7">
        <v>2.1881546398479355</v>
      </c>
    </row>
    <row r="107" spans="1:11" x14ac:dyDescent="0.25">
      <c r="A107" t="str">
        <f t="shared" si="3"/>
        <v>1999Suicide mortality, 15-24 yearsTMaori</v>
      </c>
      <c r="B107" s="6">
        <v>1999</v>
      </c>
      <c r="C107" s="6" t="s">
        <v>123</v>
      </c>
      <c r="D107" s="6" t="s">
        <v>74</v>
      </c>
      <c r="E107" s="6" t="s">
        <v>9</v>
      </c>
      <c r="F107" s="7">
        <v>23.097867994092837</v>
      </c>
      <c r="G107" s="7">
        <v>28.761527112372164</v>
      </c>
      <c r="H107" s="7">
        <v>35.393534023006112</v>
      </c>
      <c r="I107" s="7">
        <v>1.2720533083621934</v>
      </c>
      <c r="J107" s="7">
        <v>1.6248343230149676</v>
      </c>
      <c r="K107" s="7">
        <v>2.0754527816500854</v>
      </c>
    </row>
    <row r="108" spans="1:11" x14ac:dyDescent="0.25">
      <c r="A108" t="str">
        <f t="shared" si="3"/>
        <v>2000Suicide mortality, 15-24 yearsTMaori</v>
      </c>
      <c r="B108" s="6">
        <v>2000</v>
      </c>
      <c r="C108" s="6" t="s">
        <v>123</v>
      </c>
      <c r="D108" s="6" t="s">
        <v>74</v>
      </c>
      <c r="E108" s="6" t="s">
        <v>9</v>
      </c>
      <c r="F108" s="7">
        <v>22.970548279321505</v>
      </c>
      <c r="G108" s="7">
        <v>28.602988262411131</v>
      </c>
      <c r="H108" s="7">
        <v>35.198438325961213</v>
      </c>
      <c r="I108" s="7">
        <v>1.397814910633945</v>
      </c>
      <c r="J108" s="7">
        <v>1.7908809839877045</v>
      </c>
      <c r="K108" s="7">
        <v>2.2944773835286938</v>
      </c>
    </row>
    <row r="109" spans="1:11" x14ac:dyDescent="0.25">
      <c r="A109" t="str">
        <f t="shared" si="3"/>
        <v>2001Suicide mortality, 15-24 yearsTMaori</v>
      </c>
      <c r="B109" s="6">
        <v>2001</v>
      </c>
      <c r="C109" s="6" t="s">
        <v>123</v>
      </c>
      <c r="D109" s="6" t="s">
        <v>74</v>
      </c>
      <c r="E109" s="6" t="s">
        <v>9</v>
      </c>
      <c r="F109" s="7">
        <v>23.98936859277639</v>
      </c>
      <c r="G109" s="7">
        <v>29.686072776611987</v>
      </c>
      <c r="H109" s="7">
        <v>36.328234837100453</v>
      </c>
      <c r="I109" s="7">
        <v>1.496687864745655</v>
      </c>
      <c r="J109" s="7">
        <v>1.9088094966771649</v>
      </c>
      <c r="K109" s="7">
        <v>2.4344111958334826</v>
      </c>
    </row>
    <row r="110" spans="1:11" x14ac:dyDescent="0.25">
      <c r="A110" t="str">
        <f t="shared" si="3"/>
        <v>2002Suicide mortality, 15-24 yearsTMaori</v>
      </c>
      <c r="B110" s="6">
        <v>2002</v>
      </c>
      <c r="C110" s="6" t="s">
        <v>123</v>
      </c>
      <c r="D110" s="6" t="s">
        <v>74</v>
      </c>
      <c r="E110" s="6" t="s">
        <v>9</v>
      </c>
      <c r="F110" s="7">
        <v>26.560946558864032</v>
      </c>
      <c r="G110" s="7">
        <v>32.474528010184329</v>
      </c>
      <c r="H110" s="7">
        <v>39.31239613412648</v>
      </c>
      <c r="I110" s="7">
        <v>1.7835386236424002</v>
      </c>
      <c r="J110" s="7">
        <v>2.2592140625718269</v>
      </c>
      <c r="K110" s="7">
        <v>2.861753658072538</v>
      </c>
    </row>
    <row r="111" spans="1:11" x14ac:dyDescent="0.25">
      <c r="A111" t="str">
        <f t="shared" si="3"/>
        <v>2003Suicide mortality, 15-24 yearsTMaori</v>
      </c>
      <c r="B111" s="6">
        <v>2003</v>
      </c>
      <c r="C111" s="6" t="s">
        <v>123</v>
      </c>
      <c r="D111" s="6" t="s">
        <v>74</v>
      </c>
      <c r="E111" s="6" t="s">
        <v>9</v>
      </c>
      <c r="F111" s="7">
        <v>28.469084640199156</v>
      </c>
      <c r="G111" s="7">
        <v>34.513140128836206</v>
      </c>
      <c r="H111" s="7">
        <v>41.460824025474622</v>
      </c>
      <c r="I111" s="7">
        <v>1.895132828409265</v>
      </c>
      <c r="J111" s="7">
        <v>2.3830517154868116</v>
      </c>
      <c r="K111" s="7">
        <v>2.9965896815008026</v>
      </c>
    </row>
    <row r="112" spans="1:11" x14ac:dyDescent="0.25">
      <c r="A112" t="str">
        <f t="shared" si="3"/>
        <v>2004Suicide mortality, 15-24 yearsTMaori</v>
      </c>
      <c r="B112" s="6">
        <v>2004</v>
      </c>
      <c r="C112" s="6" t="s">
        <v>123</v>
      </c>
      <c r="D112" s="6" t="s">
        <v>74</v>
      </c>
      <c r="E112" s="6" t="s">
        <v>9</v>
      </c>
      <c r="F112" s="7">
        <v>29.087592169210183</v>
      </c>
      <c r="G112" s="7">
        <v>35.112255260703449</v>
      </c>
      <c r="H112" s="7">
        <v>42.017048352833555</v>
      </c>
      <c r="I112" s="7">
        <v>1.827195033190198</v>
      </c>
      <c r="J112" s="7">
        <v>2.2831771354846522</v>
      </c>
      <c r="K112" s="7">
        <v>2.8529509643524058</v>
      </c>
    </row>
    <row r="113" spans="1:11" x14ac:dyDescent="0.25">
      <c r="A113" t="str">
        <f t="shared" si="3"/>
        <v>2005Suicide mortality, 15-24 yearsTMaori</v>
      </c>
      <c r="B113" s="6">
        <v>2005</v>
      </c>
      <c r="C113" s="6" t="s">
        <v>123</v>
      </c>
      <c r="D113" s="6" t="s">
        <v>74</v>
      </c>
      <c r="E113" s="6" t="s">
        <v>9</v>
      </c>
      <c r="F113" s="7">
        <v>26.73193263491304</v>
      </c>
      <c r="G113" s="7">
        <v>32.465427575166267</v>
      </c>
      <c r="H113" s="7">
        <v>39.064345540987702</v>
      </c>
      <c r="I113" s="7">
        <v>1.7552882097451483</v>
      </c>
      <c r="J113" s="7">
        <v>2.2061297683946939</v>
      </c>
      <c r="K113" s="7">
        <v>2.7727688979941769</v>
      </c>
    </row>
    <row r="114" spans="1:11" x14ac:dyDescent="0.25">
      <c r="A114" t="str">
        <f t="shared" si="3"/>
        <v>2006Suicide mortality, 15-24 yearsTMaori</v>
      </c>
      <c r="B114" s="6">
        <v>2006</v>
      </c>
      <c r="C114" s="6" t="s">
        <v>123</v>
      </c>
      <c r="D114" s="6" t="s">
        <v>74</v>
      </c>
      <c r="E114" s="6" t="s">
        <v>9</v>
      </c>
      <c r="F114" s="7">
        <v>24.627354265637891</v>
      </c>
      <c r="G114" s="7">
        <v>30.080384632275091</v>
      </c>
      <c r="H114" s="7">
        <v>36.381358706946067</v>
      </c>
      <c r="I114" s="7">
        <v>1.5258547468320098</v>
      </c>
      <c r="J114" s="7">
        <v>1.9209191120946603</v>
      </c>
      <c r="K114" s="7">
        <v>2.4182709677127501</v>
      </c>
    </row>
    <row r="115" spans="1:11" x14ac:dyDescent="0.25">
      <c r="A115" t="str">
        <f t="shared" si="3"/>
        <v>2007Suicide mortality, 15-24 yearsTMaori</v>
      </c>
      <c r="B115" s="6">
        <v>2007</v>
      </c>
      <c r="C115" s="6" t="s">
        <v>123</v>
      </c>
      <c r="D115" s="6" t="s">
        <v>74</v>
      </c>
      <c r="E115" s="6" t="s">
        <v>9</v>
      </c>
      <c r="F115" s="7">
        <v>23.255964667264085</v>
      </c>
      <c r="G115" s="7">
        <v>28.521610331250443</v>
      </c>
      <c r="H115" s="7">
        <v>34.623288932107016</v>
      </c>
      <c r="I115" s="7">
        <v>1.4669133018252047</v>
      </c>
      <c r="J115" s="7">
        <v>1.8534034381324553</v>
      </c>
      <c r="K115" s="7">
        <v>2.3417227863480972</v>
      </c>
    </row>
    <row r="116" spans="1:11" x14ac:dyDescent="0.25">
      <c r="A116" t="str">
        <f t="shared" si="3"/>
        <v>2008Suicide mortality, 15-24 yearsTMaori</v>
      </c>
      <c r="B116" s="6">
        <v>2008</v>
      </c>
      <c r="C116" s="6" t="s">
        <v>123</v>
      </c>
      <c r="D116" s="6" t="s">
        <v>74</v>
      </c>
      <c r="E116" s="6" t="s">
        <v>9</v>
      </c>
      <c r="F116" s="7">
        <v>25.113012782669852</v>
      </c>
      <c r="G116" s="7">
        <v>30.527245955151109</v>
      </c>
      <c r="H116" s="7">
        <v>36.762678616731172</v>
      </c>
      <c r="I116" s="7">
        <v>1.5508162333372095</v>
      </c>
      <c r="J116" s="7">
        <v>1.9444573459179462</v>
      </c>
      <c r="K116" s="7">
        <v>2.4380157292770233</v>
      </c>
    </row>
    <row r="117" spans="1:11" x14ac:dyDescent="0.25">
      <c r="A117" t="str">
        <f t="shared" si="3"/>
        <v>2009Suicide mortality, 15-24 yearsTMaori</v>
      </c>
      <c r="B117" s="6">
        <v>2009</v>
      </c>
      <c r="C117" s="6" t="s">
        <v>123</v>
      </c>
      <c r="D117" s="6" t="s">
        <v>74</v>
      </c>
      <c r="E117" s="6" t="s">
        <v>9</v>
      </c>
      <c r="F117" s="7">
        <v>28.687930949441071</v>
      </c>
      <c r="G117" s="7">
        <v>34.41223634065944</v>
      </c>
      <c r="H117" s="7">
        <v>40.944032418014217</v>
      </c>
      <c r="I117" s="7">
        <v>1.7992863891015296</v>
      </c>
      <c r="J117" s="7">
        <v>2.234626724827681</v>
      </c>
      <c r="K117" s="7">
        <v>2.775298379157757</v>
      </c>
    </row>
    <row r="118" spans="1:11" x14ac:dyDescent="0.25">
      <c r="A118" t="str">
        <f t="shared" si="3"/>
        <v>2010Suicide mortality, 15-24 yearsTMaori</v>
      </c>
      <c r="B118" s="6">
        <v>2010</v>
      </c>
      <c r="C118" s="6" t="s">
        <v>123</v>
      </c>
      <c r="D118" s="6" t="s">
        <v>74</v>
      </c>
      <c r="E118" s="6" t="s">
        <v>9</v>
      </c>
      <c r="F118" s="7">
        <v>34.473977008692138</v>
      </c>
      <c r="G118" s="7">
        <v>40.684657376137388</v>
      </c>
      <c r="H118" s="7">
        <v>47.691047433842762</v>
      </c>
      <c r="I118" s="7">
        <v>2.1265100603199443</v>
      </c>
      <c r="J118" s="7">
        <v>2.6079586262040197</v>
      </c>
      <c r="K118" s="7">
        <v>3.1984086616400234</v>
      </c>
    </row>
    <row r="119" spans="1:11" x14ac:dyDescent="0.25">
      <c r="A119" t="str">
        <f t="shared" si="3"/>
        <v>2011Suicide mortality, 15-24 yearsTMaori</v>
      </c>
      <c r="B119" s="6">
        <v>2011</v>
      </c>
      <c r="C119" s="6" t="s">
        <v>123</v>
      </c>
      <c r="D119" s="6" t="s">
        <v>74</v>
      </c>
      <c r="E119" s="6" t="s">
        <v>9</v>
      </c>
      <c r="F119" s="7">
        <v>35.758804597806268</v>
      </c>
      <c r="G119" s="7">
        <v>42.039277401492413</v>
      </c>
      <c r="H119" s="7">
        <v>49.105299943347092</v>
      </c>
      <c r="I119" s="7">
        <v>2.2556109296315192</v>
      </c>
      <c r="J119" s="7">
        <v>2.7618978803586409</v>
      </c>
      <c r="K119" s="7">
        <v>3.3818243214381365</v>
      </c>
    </row>
    <row r="120" spans="1:11" x14ac:dyDescent="0.25">
      <c r="A120" t="str">
        <f t="shared" si="3"/>
        <v>2012Suicide mortality, 15-24 yearsTMaori</v>
      </c>
      <c r="B120" s="6">
        <v>2012</v>
      </c>
      <c r="C120" s="6" t="s">
        <v>123</v>
      </c>
      <c r="D120" s="6" t="s">
        <v>74</v>
      </c>
      <c r="E120" s="6" t="s">
        <v>9</v>
      </c>
      <c r="F120" s="7">
        <v>29.76688643355347</v>
      </c>
      <c r="G120" s="7">
        <v>35.478862422926873</v>
      </c>
      <c r="H120" s="7">
        <v>41.967522359170538</v>
      </c>
      <c r="I120" s="7">
        <v>2.0808690285732765</v>
      </c>
      <c r="J120" s="7">
        <v>2.5841634491131571</v>
      </c>
      <c r="K120" s="7">
        <v>3.2091883919820905</v>
      </c>
    </row>
    <row r="121" spans="1:11" x14ac:dyDescent="0.25">
      <c r="A121" t="str">
        <f t="shared" si="3"/>
        <v>1996Suicide mortality, 15-24 yearsTnonMaori</v>
      </c>
      <c r="B121" s="6">
        <v>1996</v>
      </c>
      <c r="C121" s="6" t="s">
        <v>123</v>
      </c>
      <c r="D121" s="6" t="s">
        <v>74</v>
      </c>
      <c r="E121" s="6" t="s">
        <v>72</v>
      </c>
      <c r="F121" s="7">
        <v>20.887930612044276</v>
      </c>
      <c r="G121" s="7">
        <v>23.414203287802636</v>
      </c>
      <c r="H121" s="7">
        <v>26.161809320124942</v>
      </c>
      <c r="I121" s="7"/>
      <c r="J121" s="7"/>
      <c r="K121" s="7"/>
    </row>
    <row r="122" spans="1:11" x14ac:dyDescent="0.25">
      <c r="A122" t="str">
        <f t="shared" si="3"/>
        <v>1997Suicide mortality, 15-24 yearsTnonMaori</v>
      </c>
      <c r="B122" s="6">
        <v>1997</v>
      </c>
      <c r="C122" s="6" t="s">
        <v>123</v>
      </c>
      <c r="D122" s="6" t="s">
        <v>74</v>
      </c>
      <c r="E122" s="6" t="s">
        <v>72</v>
      </c>
      <c r="F122" s="7">
        <v>19.552338886019204</v>
      </c>
      <c r="G122" s="7">
        <v>22.022588962337156</v>
      </c>
      <c r="H122" s="7">
        <v>24.718535909907569</v>
      </c>
      <c r="I122" s="7"/>
      <c r="J122" s="7"/>
      <c r="K122" s="7"/>
    </row>
    <row r="123" spans="1:11" x14ac:dyDescent="0.25">
      <c r="A123" t="str">
        <f t="shared" si="3"/>
        <v>1998Suicide mortality, 15-24 yearsTnonMaori</v>
      </c>
      <c r="B123" s="6">
        <v>1998</v>
      </c>
      <c r="C123" s="6" t="s">
        <v>123</v>
      </c>
      <c r="D123" s="6" t="s">
        <v>74</v>
      </c>
      <c r="E123" s="6" t="s">
        <v>72</v>
      </c>
      <c r="F123" s="7">
        <v>16.954080800034461</v>
      </c>
      <c r="G123" s="7">
        <v>19.268804026927675</v>
      </c>
      <c r="H123" s="7">
        <v>21.811338521961609</v>
      </c>
      <c r="I123" s="7"/>
      <c r="J123" s="7"/>
      <c r="K123" s="7"/>
    </row>
    <row r="124" spans="1:11" x14ac:dyDescent="0.25">
      <c r="A124" t="str">
        <f t="shared" si="3"/>
        <v>1999Suicide mortality, 15-24 yearsTnonMaori</v>
      </c>
      <c r="B124" s="6">
        <v>1999</v>
      </c>
      <c r="C124" s="6" t="s">
        <v>123</v>
      </c>
      <c r="D124" s="6" t="s">
        <v>74</v>
      </c>
      <c r="E124" s="6" t="s">
        <v>72</v>
      </c>
      <c r="F124" s="7">
        <v>15.487313095171652</v>
      </c>
      <c r="G124" s="7">
        <v>17.701206027580461</v>
      </c>
      <c r="H124" s="7">
        <v>20.14277391855579</v>
      </c>
      <c r="I124" s="7"/>
      <c r="J124" s="7"/>
      <c r="K124" s="7"/>
    </row>
    <row r="125" spans="1:11" x14ac:dyDescent="0.25">
      <c r="A125" t="str">
        <f t="shared" si="3"/>
        <v>2000Suicide mortality, 15-24 yearsTnonMaori</v>
      </c>
      <c r="B125" s="6">
        <v>2000</v>
      </c>
      <c r="C125" s="6" t="s">
        <v>123</v>
      </c>
      <c r="D125" s="6" t="s">
        <v>74</v>
      </c>
      <c r="E125" s="6" t="s">
        <v>72</v>
      </c>
      <c r="F125" s="7">
        <v>13.889005874336409</v>
      </c>
      <c r="G125" s="7">
        <v>15.971462379773367</v>
      </c>
      <c r="H125" s="7">
        <v>18.278054795295098</v>
      </c>
      <c r="I125" s="7"/>
      <c r="J125" s="7"/>
      <c r="K125" s="7"/>
    </row>
    <row r="126" spans="1:11" x14ac:dyDescent="0.25">
      <c r="A126" t="str">
        <f t="shared" si="3"/>
        <v>2001Suicide mortality, 15-24 yearsTnonMaori</v>
      </c>
      <c r="B126" s="6">
        <v>2001</v>
      </c>
      <c r="C126" s="6" t="s">
        <v>123</v>
      </c>
      <c r="D126" s="6" t="s">
        <v>74</v>
      </c>
      <c r="E126" s="6" t="s">
        <v>72</v>
      </c>
      <c r="F126" s="7">
        <v>13.524357413764456</v>
      </c>
      <c r="G126" s="7">
        <v>15.552140131474189</v>
      </c>
      <c r="H126" s="7">
        <v>17.798174190185009</v>
      </c>
      <c r="I126" s="7"/>
      <c r="J126" s="7"/>
      <c r="K126" s="7"/>
    </row>
    <row r="127" spans="1:11" x14ac:dyDescent="0.25">
      <c r="A127" t="str">
        <f t="shared" si="3"/>
        <v>2002Suicide mortality, 15-24 yearsTnonMaori</v>
      </c>
      <c r="B127" s="6">
        <v>2002</v>
      </c>
      <c r="C127" s="6" t="s">
        <v>123</v>
      </c>
      <c r="D127" s="6" t="s">
        <v>74</v>
      </c>
      <c r="E127" s="6" t="s">
        <v>72</v>
      </c>
      <c r="F127" s="7">
        <v>12.455663366518285</v>
      </c>
      <c r="G127" s="7">
        <v>14.37425897270497</v>
      </c>
      <c r="H127" s="7">
        <v>16.504727977940693</v>
      </c>
      <c r="I127" s="7"/>
      <c r="J127" s="7"/>
      <c r="K127" s="7"/>
    </row>
    <row r="128" spans="1:11" x14ac:dyDescent="0.25">
      <c r="A128" t="str">
        <f t="shared" si="3"/>
        <v>2003Suicide mortality, 15-24 yearsTnonMaori</v>
      </c>
      <c r="B128" s="6">
        <v>2003</v>
      </c>
      <c r="C128" s="6" t="s">
        <v>123</v>
      </c>
      <c r="D128" s="6" t="s">
        <v>74</v>
      </c>
      <c r="E128" s="6" t="s">
        <v>72</v>
      </c>
      <c r="F128" s="7">
        <v>12.57688879387581</v>
      </c>
      <c r="G128" s="7">
        <v>14.482749117253563</v>
      </c>
      <c r="H128" s="7">
        <v>16.59582528720652</v>
      </c>
      <c r="I128" s="7"/>
      <c r="J128" s="7"/>
      <c r="K128" s="7"/>
    </row>
    <row r="129" spans="1:11" x14ac:dyDescent="0.25">
      <c r="A129" t="str">
        <f t="shared" si="3"/>
        <v>2004Suicide mortality, 15-24 yearsTnonMaori</v>
      </c>
      <c r="B129" s="6">
        <v>2004</v>
      </c>
      <c r="C129" s="6" t="s">
        <v>123</v>
      </c>
      <c r="D129" s="6" t="s">
        <v>74</v>
      </c>
      <c r="E129" s="6" t="s">
        <v>72</v>
      </c>
      <c r="F129" s="7">
        <v>13.430551328181316</v>
      </c>
      <c r="G129" s="7">
        <v>15.378682063251365</v>
      </c>
      <c r="H129" s="7">
        <v>17.529971271858262</v>
      </c>
      <c r="I129" s="7"/>
      <c r="J129" s="7"/>
      <c r="K129" s="7"/>
    </row>
    <row r="130" spans="1:11" x14ac:dyDescent="0.25">
      <c r="A130" t="str">
        <f t="shared" si="3"/>
        <v>2005Suicide mortality, 15-24 yearsTnonMaori</v>
      </c>
      <c r="B130" s="6">
        <v>2005</v>
      </c>
      <c r="C130" s="6" t="s">
        <v>123</v>
      </c>
      <c r="D130" s="6" t="s">
        <v>74</v>
      </c>
      <c r="E130" s="6" t="s">
        <v>72</v>
      </c>
      <c r="F130" s="7">
        <v>12.818806717480346</v>
      </c>
      <c r="G130" s="7">
        <v>14.716009928459451</v>
      </c>
      <c r="H130" s="7">
        <v>16.814897757931739</v>
      </c>
      <c r="I130" s="7"/>
      <c r="J130" s="7"/>
      <c r="K130" s="7"/>
    </row>
    <row r="131" spans="1:11" x14ac:dyDescent="0.25">
      <c r="A131" t="str">
        <f t="shared" si="3"/>
        <v>2006Suicide mortality, 15-24 yearsTnonMaori</v>
      </c>
      <c r="B131" s="6">
        <v>2006</v>
      </c>
      <c r="C131" s="6" t="s">
        <v>123</v>
      </c>
      <c r="D131" s="6" t="s">
        <v>74</v>
      </c>
      <c r="E131" s="6" t="s">
        <v>72</v>
      </c>
      <c r="F131" s="7">
        <v>13.704951738969303</v>
      </c>
      <c r="G131" s="7">
        <v>15.659370789160418</v>
      </c>
      <c r="H131" s="7">
        <v>17.814321262699107</v>
      </c>
      <c r="I131" s="7"/>
      <c r="J131" s="7"/>
      <c r="K131" s="7"/>
    </row>
    <row r="132" spans="1:11" x14ac:dyDescent="0.25">
      <c r="A132" t="str">
        <f t="shared" si="3"/>
        <v>2007Suicide mortality, 15-24 yearsTnonMaori</v>
      </c>
      <c r="B132" s="6">
        <v>2007</v>
      </c>
      <c r="C132" s="6" t="s">
        <v>123</v>
      </c>
      <c r="D132" s="6" t="s">
        <v>74</v>
      </c>
      <c r="E132" s="6" t="s">
        <v>72</v>
      </c>
      <c r="F132" s="7">
        <v>13.451852511586981</v>
      </c>
      <c r="G132" s="7">
        <v>15.388775991475267</v>
      </c>
      <c r="H132" s="7">
        <v>17.52627579197032</v>
      </c>
      <c r="I132" s="7"/>
      <c r="J132" s="7"/>
      <c r="K132" s="7"/>
    </row>
    <row r="133" spans="1:11" x14ac:dyDescent="0.25">
      <c r="A133" t="str">
        <f t="shared" si="3"/>
        <v>2008Suicide mortality, 15-24 yearsTnonMaori</v>
      </c>
      <c r="B133" s="6">
        <v>2008</v>
      </c>
      <c r="C133" s="6" t="s">
        <v>123</v>
      </c>
      <c r="D133" s="6" t="s">
        <v>74</v>
      </c>
      <c r="E133" s="6" t="s">
        <v>72</v>
      </c>
      <c r="F133" s="7">
        <v>13.748325315477967</v>
      </c>
      <c r="G133" s="7">
        <v>15.699622323543281</v>
      </c>
      <c r="H133" s="7">
        <v>17.850222178905319</v>
      </c>
      <c r="I133" s="7"/>
      <c r="J133" s="7"/>
      <c r="K133" s="7"/>
    </row>
    <row r="134" spans="1:11" x14ac:dyDescent="0.25">
      <c r="A134" t="str">
        <f t="shared" si="3"/>
        <v>2009Suicide mortality, 15-24 yearsTnonMaori</v>
      </c>
      <c r="B134" s="6">
        <v>2009</v>
      </c>
      <c r="C134" s="6" t="s">
        <v>123</v>
      </c>
      <c r="D134" s="6" t="s">
        <v>74</v>
      </c>
      <c r="E134" s="6" t="s">
        <v>72</v>
      </c>
      <c r="F134" s="7">
        <v>13.477554958846564</v>
      </c>
      <c r="G134" s="7">
        <v>15.39954568623226</v>
      </c>
      <c r="H134" s="7">
        <v>17.518740557829407</v>
      </c>
      <c r="I134" s="7"/>
      <c r="J134" s="7"/>
      <c r="K134" s="7"/>
    </row>
    <row r="135" spans="1:11" x14ac:dyDescent="0.25">
      <c r="A135" t="str">
        <f t="shared" ref="A135:A171" si="4">B135&amp;C135&amp;D135&amp;E135</f>
        <v>2010Suicide mortality, 15-24 yearsTnonMaori</v>
      </c>
      <c r="B135" s="6">
        <v>2010</v>
      </c>
      <c r="C135" s="6" t="s">
        <v>123</v>
      </c>
      <c r="D135" s="6" t="s">
        <v>74</v>
      </c>
      <c r="E135" s="6" t="s">
        <v>72</v>
      </c>
      <c r="F135" s="7">
        <v>13.673206093235333</v>
      </c>
      <c r="G135" s="7">
        <v>15.600192797289662</v>
      </c>
      <c r="H135" s="7">
        <v>17.722676136789765</v>
      </c>
      <c r="I135" s="7"/>
      <c r="J135" s="7"/>
      <c r="K135" s="7"/>
    </row>
    <row r="136" spans="1:11" x14ac:dyDescent="0.25">
      <c r="A136" t="str">
        <f t="shared" si="4"/>
        <v>2011Suicide mortality, 15-24 yearsTnonMaori</v>
      </c>
      <c r="B136" s="6">
        <v>2011</v>
      </c>
      <c r="C136" s="6" t="s">
        <v>123</v>
      </c>
      <c r="D136" s="6" t="s">
        <v>74</v>
      </c>
      <c r="E136" s="6" t="s">
        <v>72</v>
      </c>
      <c r="F136" s="7">
        <v>13.317443012328427</v>
      </c>
      <c r="G136" s="7">
        <v>15.221155604795019</v>
      </c>
      <c r="H136" s="7">
        <v>17.320644460543143</v>
      </c>
      <c r="I136" s="7"/>
      <c r="J136" s="7"/>
      <c r="K136" s="7"/>
    </row>
    <row r="137" spans="1:11" x14ac:dyDescent="0.25">
      <c r="A137" t="str">
        <f t="shared" si="4"/>
        <v>2012Suicide mortality, 15-24 yearsTnonMaori</v>
      </c>
      <c r="B137" s="6">
        <v>2012</v>
      </c>
      <c r="C137" s="6" t="s">
        <v>123</v>
      </c>
      <c r="D137" s="6" t="s">
        <v>74</v>
      </c>
      <c r="E137" s="6" t="s">
        <v>72</v>
      </c>
      <c r="F137" s="7">
        <v>11.926819817946512</v>
      </c>
      <c r="G137" s="7">
        <v>13.729341476098442</v>
      </c>
      <c r="H137" s="7">
        <v>15.727344405653144</v>
      </c>
      <c r="I137" s="7"/>
      <c r="J137" s="7"/>
      <c r="K137" s="7"/>
    </row>
    <row r="138" spans="1:11" x14ac:dyDescent="0.25">
      <c r="A138" t="str">
        <f t="shared" si="4"/>
        <v>1996Suicide mortality, 15-24 yearsFMaori</v>
      </c>
      <c r="B138" s="6">
        <v>1996</v>
      </c>
      <c r="C138" s="6" t="s">
        <v>123</v>
      </c>
      <c r="D138" s="6" t="s">
        <v>71</v>
      </c>
      <c r="E138" s="6" t="s">
        <v>9</v>
      </c>
      <c r="F138" s="7">
        <v>14.471192899381677</v>
      </c>
      <c r="G138" s="7">
        <v>21.022893992883482</v>
      </c>
      <c r="H138" s="7">
        <v>29.523959394648259</v>
      </c>
      <c r="I138" s="7">
        <v>1.1970023073427556</v>
      </c>
      <c r="J138" s="7">
        <v>1.8070902423441642</v>
      </c>
      <c r="K138" s="7">
        <v>2.7281276936088714</v>
      </c>
    </row>
    <row r="139" spans="1:11" x14ac:dyDescent="0.25">
      <c r="A139" t="str">
        <f t="shared" si="4"/>
        <v>1997Suicide mortality, 15-24 yearsFMaori</v>
      </c>
      <c r="B139" s="6">
        <v>1997</v>
      </c>
      <c r="C139" s="6" t="s">
        <v>123</v>
      </c>
      <c r="D139" s="6" t="s">
        <v>71</v>
      </c>
      <c r="E139" s="6" t="s">
        <v>9</v>
      </c>
      <c r="F139" s="7">
        <v>14.014817682146935</v>
      </c>
      <c r="G139" s="7">
        <v>20.489521710487544</v>
      </c>
      <c r="H139" s="7">
        <v>28.925091145020808</v>
      </c>
      <c r="I139" s="7">
        <v>1.1966781298538653</v>
      </c>
      <c r="J139" s="7">
        <v>1.819242580368392</v>
      </c>
      <c r="K139" s="7">
        <v>2.7656923642697548</v>
      </c>
    </row>
    <row r="140" spans="1:11" x14ac:dyDescent="0.25">
      <c r="A140" t="str">
        <f t="shared" si="4"/>
        <v>1998Suicide mortality, 15-24 yearsFMaori</v>
      </c>
      <c r="B140" s="6">
        <v>1998</v>
      </c>
      <c r="C140" s="6" t="s">
        <v>123</v>
      </c>
      <c r="D140" s="6" t="s">
        <v>71</v>
      </c>
      <c r="E140" s="6" t="s">
        <v>9</v>
      </c>
      <c r="F140" s="7">
        <v>11.950811154340176</v>
      </c>
      <c r="G140" s="7">
        <v>17.984863454700736</v>
      </c>
      <c r="H140" s="7">
        <v>25.993135155441802</v>
      </c>
      <c r="I140" s="7">
        <v>1.1641151023569478</v>
      </c>
      <c r="J140" s="7">
        <v>1.8218680590475733</v>
      </c>
      <c r="K140" s="7">
        <v>2.8512672139185242</v>
      </c>
    </row>
    <row r="141" spans="1:11" x14ac:dyDescent="0.25">
      <c r="A141" t="str">
        <f t="shared" si="4"/>
        <v>1999Suicide mortality, 15-24 yearsFMaori</v>
      </c>
      <c r="B141" s="6">
        <v>1999</v>
      </c>
      <c r="C141" s="6" t="s">
        <v>123</v>
      </c>
      <c r="D141" s="6" t="s">
        <v>71</v>
      </c>
      <c r="E141" s="6" t="s">
        <v>9</v>
      </c>
      <c r="F141" s="7">
        <v>8.4042923364805731</v>
      </c>
      <c r="G141" s="7">
        <v>13.576863246446104</v>
      </c>
      <c r="H141" s="7">
        <v>20.753677680919786</v>
      </c>
      <c r="I141" s="7">
        <v>1.0061830842423745</v>
      </c>
      <c r="J141" s="7">
        <v>1.6732634229126433</v>
      </c>
      <c r="K141" s="7">
        <v>2.7826053988628803</v>
      </c>
    </row>
    <row r="142" spans="1:11" x14ac:dyDescent="0.25">
      <c r="A142" t="str">
        <f t="shared" si="4"/>
        <v>2000Suicide mortality, 15-24 yearsFMaori</v>
      </c>
      <c r="B142" s="6">
        <v>2000</v>
      </c>
      <c r="C142" s="6" t="s">
        <v>123</v>
      </c>
      <c r="D142" s="6" t="s">
        <v>71</v>
      </c>
      <c r="E142" s="6" t="s">
        <v>9</v>
      </c>
      <c r="F142" s="7">
        <v>9.32020026254839</v>
      </c>
      <c r="G142" s="7">
        <v>14.702620612016624</v>
      </c>
      <c r="H142" s="7">
        <v>22.061149837518034</v>
      </c>
      <c r="I142" s="7">
        <v>1.2939034726949727</v>
      </c>
      <c r="J142" s="7">
        <v>2.1431540299901952</v>
      </c>
      <c r="K142" s="7">
        <v>3.5498082300502509</v>
      </c>
    </row>
    <row r="143" spans="1:11" x14ac:dyDescent="0.25">
      <c r="A143" t="str">
        <f t="shared" si="4"/>
        <v>2001Suicide mortality, 15-24 yearsFMaori</v>
      </c>
      <c r="B143" s="6">
        <v>2001</v>
      </c>
      <c r="C143" s="6" t="s">
        <v>123</v>
      </c>
      <c r="D143" s="6" t="s">
        <v>71</v>
      </c>
      <c r="E143" s="6" t="s">
        <v>9</v>
      </c>
      <c r="F143" s="7">
        <v>12.575778475743585</v>
      </c>
      <c r="G143" s="7">
        <v>18.639182965767162</v>
      </c>
      <c r="H143" s="7">
        <v>26.608592664803407</v>
      </c>
      <c r="I143" s="7">
        <v>1.4678426735782302</v>
      </c>
      <c r="J143" s="7">
        <v>2.2944144457650983</v>
      </c>
      <c r="K143" s="7">
        <v>3.5864454302193276</v>
      </c>
    </row>
    <row r="144" spans="1:11" x14ac:dyDescent="0.25">
      <c r="A144" t="str">
        <f t="shared" si="4"/>
        <v>2002Suicide mortality, 15-24 yearsFMaori</v>
      </c>
      <c r="B144" s="6">
        <v>2002</v>
      </c>
      <c r="C144" s="6" t="s">
        <v>123</v>
      </c>
      <c r="D144" s="6" t="s">
        <v>71</v>
      </c>
      <c r="E144" s="6" t="s">
        <v>9</v>
      </c>
      <c r="F144" s="7">
        <v>14.758527791856537</v>
      </c>
      <c r="G144" s="7">
        <v>21.188444286765911</v>
      </c>
      <c r="H144" s="7">
        <v>29.467996806658697</v>
      </c>
      <c r="I144" s="7">
        <v>1.6960135601734967</v>
      </c>
      <c r="J144" s="7">
        <v>2.5891008157933939</v>
      </c>
      <c r="K144" s="7">
        <v>3.952470187594654</v>
      </c>
    </row>
    <row r="145" spans="1:11" x14ac:dyDescent="0.25">
      <c r="A145" t="str">
        <f t="shared" si="4"/>
        <v>2003Suicide mortality, 15-24 yearsFMaori</v>
      </c>
      <c r="B145" s="6">
        <v>2003</v>
      </c>
      <c r="C145" s="6" t="s">
        <v>123</v>
      </c>
      <c r="D145" s="6" t="s">
        <v>71</v>
      </c>
      <c r="E145" s="6" t="s">
        <v>9</v>
      </c>
      <c r="F145" s="7">
        <v>14.974079039161285</v>
      </c>
      <c r="G145" s="7">
        <v>21.379700000588233</v>
      </c>
      <c r="H145" s="7">
        <v>29.598516634912205</v>
      </c>
      <c r="I145" s="7">
        <v>1.9212669247226528</v>
      </c>
      <c r="J145" s="7">
        <v>2.9462399766235325</v>
      </c>
      <c r="K145" s="7">
        <v>4.5180239602093266</v>
      </c>
    </row>
    <row r="146" spans="1:11" x14ac:dyDescent="0.25">
      <c r="A146" t="str">
        <f t="shared" si="4"/>
        <v>2004Suicide mortality, 15-24 yearsFMaori</v>
      </c>
      <c r="B146" s="6">
        <v>2004</v>
      </c>
      <c r="C146" s="6" t="s">
        <v>123</v>
      </c>
      <c r="D146" s="6" t="s">
        <v>71</v>
      </c>
      <c r="E146" s="6" t="s">
        <v>9</v>
      </c>
      <c r="F146" s="7">
        <v>12.71075996747137</v>
      </c>
      <c r="G146" s="7">
        <v>18.583002520401255</v>
      </c>
      <c r="H146" s="7">
        <v>26.233654901550533</v>
      </c>
      <c r="I146" s="7">
        <v>1.8366028860212606</v>
      </c>
      <c r="J146" s="7">
        <v>2.8862633725200122</v>
      </c>
      <c r="K146" s="7">
        <v>4.5358287950845346</v>
      </c>
    </row>
    <row r="147" spans="1:11" x14ac:dyDescent="0.25">
      <c r="A147" t="str">
        <f t="shared" si="4"/>
        <v>2005Suicide mortality, 15-24 yearsFMaori</v>
      </c>
      <c r="B147" s="6">
        <v>2005</v>
      </c>
      <c r="C147" s="6" t="s">
        <v>123</v>
      </c>
      <c r="D147" s="6" t="s">
        <v>71</v>
      </c>
      <c r="E147" s="6" t="s">
        <v>9</v>
      </c>
      <c r="F147" s="7">
        <v>11.599494590292133</v>
      </c>
      <c r="G147" s="7">
        <v>17.192184356292714</v>
      </c>
      <c r="H147" s="7">
        <v>24.542912175655538</v>
      </c>
      <c r="I147" s="7">
        <v>1.7561165669143108</v>
      </c>
      <c r="J147" s="7">
        <v>2.7951012731544913</v>
      </c>
      <c r="K147" s="7">
        <v>4.44878846562984</v>
      </c>
    </row>
    <row r="148" spans="1:11" x14ac:dyDescent="0.25">
      <c r="A148" t="str">
        <f t="shared" si="4"/>
        <v>2006Suicide mortality, 15-24 yearsFMaori</v>
      </c>
      <c r="B148" s="6">
        <v>2006</v>
      </c>
      <c r="C148" s="6" t="s">
        <v>123</v>
      </c>
      <c r="D148" s="6" t="s">
        <v>71</v>
      </c>
      <c r="E148" s="6" t="s">
        <v>9</v>
      </c>
      <c r="F148" s="7">
        <v>14.007405054085684</v>
      </c>
      <c r="G148" s="7">
        <v>19.999501609405769</v>
      </c>
      <c r="H148" s="7">
        <v>27.687740289137039</v>
      </c>
      <c r="I148" s="7">
        <v>1.8978610796544921</v>
      </c>
      <c r="J148" s="7">
        <v>2.9196557077169194</v>
      </c>
      <c r="K148" s="7">
        <v>4.4915771459710117</v>
      </c>
    </row>
    <row r="149" spans="1:11" x14ac:dyDescent="0.25">
      <c r="A149" t="str">
        <f t="shared" si="4"/>
        <v>2007Suicide mortality, 15-24 yearsFMaori</v>
      </c>
      <c r="B149" s="6">
        <v>2007</v>
      </c>
      <c r="C149" s="6" t="s">
        <v>123</v>
      </c>
      <c r="D149" s="6" t="s">
        <v>71</v>
      </c>
      <c r="E149" s="6" t="s">
        <v>9</v>
      </c>
      <c r="F149" s="7">
        <v>15.163494425597015</v>
      </c>
      <c r="G149" s="7">
        <v>21.32406451107477</v>
      </c>
      <c r="H149" s="7">
        <v>29.150698167096753</v>
      </c>
      <c r="I149" s="7">
        <v>2.3064847282466516</v>
      </c>
      <c r="J149" s="7">
        <v>3.5591190019228178</v>
      </c>
      <c r="K149" s="7">
        <v>5.4920494008549321</v>
      </c>
    </row>
    <row r="150" spans="1:11" x14ac:dyDescent="0.25">
      <c r="A150" t="str">
        <f t="shared" si="4"/>
        <v>2008Suicide mortality, 15-24 yearsFMaori</v>
      </c>
      <c r="B150" s="6">
        <v>2008</v>
      </c>
      <c r="C150" s="6" t="s">
        <v>123</v>
      </c>
      <c r="D150" s="6" t="s">
        <v>71</v>
      </c>
      <c r="E150" s="6" t="s">
        <v>9</v>
      </c>
      <c r="F150" s="7">
        <v>16.838516338398449</v>
      </c>
      <c r="G150" s="7">
        <v>23.267100967790377</v>
      </c>
      <c r="H150" s="7">
        <v>31.340632312118434</v>
      </c>
      <c r="I150" s="7">
        <v>2.3169628803334192</v>
      </c>
      <c r="J150" s="7">
        <v>3.4978094593745861</v>
      </c>
      <c r="K150" s="7">
        <v>5.2804777831959564</v>
      </c>
    </row>
    <row r="151" spans="1:11" x14ac:dyDescent="0.25">
      <c r="A151" t="str">
        <f t="shared" si="4"/>
        <v>2009Suicide mortality, 15-24 yearsFMaori</v>
      </c>
      <c r="B151" s="6">
        <v>2009</v>
      </c>
      <c r="C151" s="6" t="s">
        <v>123</v>
      </c>
      <c r="D151" s="6" t="s">
        <v>71</v>
      </c>
      <c r="E151" s="6" t="s">
        <v>9</v>
      </c>
      <c r="F151" s="7">
        <v>16.266283456818879</v>
      </c>
      <c r="G151" s="7">
        <v>22.569740098443045</v>
      </c>
      <c r="H151" s="7">
        <v>30.507731984562877</v>
      </c>
      <c r="I151" s="7">
        <v>2.2639262989680105</v>
      </c>
      <c r="J151" s="7">
        <v>3.4270803177605362</v>
      </c>
      <c r="K151" s="7">
        <v>5.1878365076351871</v>
      </c>
    </row>
    <row r="152" spans="1:11" x14ac:dyDescent="0.25">
      <c r="A152" t="str">
        <f t="shared" si="4"/>
        <v>2010Suicide mortality, 15-24 yearsFMaori</v>
      </c>
      <c r="B152" s="6">
        <v>2010</v>
      </c>
      <c r="C152" s="6" t="s">
        <v>123</v>
      </c>
      <c r="D152" s="6" t="s">
        <v>71</v>
      </c>
      <c r="E152" s="6" t="s">
        <v>9</v>
      </c>
      <c r="F152" s="7">
        <v>22.455209472430592</v>
      </c>
      <c r="G152" s="7">
        <v>29.726673202569899</v>
      </c>
      <c r="H152" s="7">
        <v>38.602557779773662</v>
      </c>
      <c r="I152" s="7">
        <v>2.7573209751037613</v>
      </c>
      <c r="J152" s="7">
        <v>4.0100035448838041</v>
      </c>
      <c r="K152" s="7">
        <v>5.8317941854323134</v>
      </c>
    </row>
    <row r="153" spans="1:11" x14ac:dyDescent="0.25">
      <c r="A153" t="str">
        <f t="shared" si="4"/>
        <v>2011Suicide mortality, 15-24 yearsFMaori</v>
      </c>
      <c r="B153" s="6">
        <v>2011</v>
      </c>
      <c r="C153" s="6" t="s">
        <v>123</v>
      </c>
      <c r="D153" s="6" t="s">
        <v>71</v>
      </c>
      <c r="E153" s="6" t="s">
        <v>9</v>
      </c>
      <c r="F153" s="7">
        <v>24.090884719213541</v>
      </c>
      <c r="G153" s="7">
        <v>31.569539835512451</v>
      </c>
      <c r="H153" s="7">
        <v>40.63625559121796</v>
      </c>
      <c r="I153" s="7">
        <v>2.9759362918622698</v>
      </c>
      <c r="J153" s="7">
        <v>4.310250271430399</v>
      </c>
      <c r="K153" s="7">
        <v>6.2428276617239016</v>
      </c>
    </row>
    <row r="154" spans="1:11" x14ac:dyDescent="0.25">
      <c r="A154" t="str">
        <f t="shared" si="4"/>
        <v>2012Suicide mortality, 15-24 yearsFMaori</v>
      </c>
      <c r="B154" s="6">
        <v>2012</v>
      </c>
      <c r="C154" s="6" t="s">
        <v>123</v>
      </c>
      <c r="D154" s="6" t="s">
        <v>71</v>
      </c>
      <c r="E154" s="6" t="s">
        <v>9</v>
      </c>
      <c r="F154" s="7">
        <v>20.264645732286631</v>
      </c>
      <c r="G154" s="7">
        <v>27.133567103186184</v>
      </c>
      <c r="H154" s="7">
        <v>35.582063312592858</v>
      </c>
      <c r="I154" s="7">
        <v>2.7422178221077447</v>
      </c>
      <c r="J154" s="7">
        <v>4.0644982394717495</v>
      </c>
      <c r="K154" s="7">
        <v>6.0243740688590188</v>
      </c>
    </row>
    <row r="155" spans="1:11" x14ac:dyDescent="0.25">
      <c r="A155" t="str">
        <f t="shared" si="4"/>
        <v>1996Suicide mortality, 15-24 yearsFnonMaori</v>
      </c>
      <c r="B155" s="6">
        <v>1996</v>
      </c>
      <c r="C155" s="6" t="s">
        <v>123</v>
      </c>
      <c r="D155" s="6" t="s">
        <v>71</v>
      </c>
      <c r="E155" s="6" t="s">
        <v>72</v>
      </c>
      <c r="F155" s="7">
        <v>9.1188544957652766</v>
      </c>
      <c r="G155" s="7">
        <v>11.633560682399848</v>
      </c>
      <c r="H155" s="7">
        <v>14.627455959537642</v>
      </c>
      <c r="I155" s="7"/>
      <c r="J155" s="7"/>
      <c r="K155" s="7"/>
    </row>
    <row r="156" spans="1:11" x14ac:dyDescent="0.25">
      <c r="A156" t="str">
        <f t="shared" si="4"/>
        <v>1997Suicide mortality, 15-24 yearsFnonMaori</v>
      </c>
      <c r="B156" s="6">
        <v>1997</v>
      </c>
      <c r="C156" s="6" t="s">
        <v>123</v>
      </c>
      <c r="D156" s="6" t="s">
        <v>71</v>
      </c>
      <c r="E156" s="6" t="s">
        <v>72</v>
      </c>
      <c r="F156" s="7">
        <v>8.7798007449235893</v>
      </c>
      <c r="G156" s="7">
        <v>11.262666085101454</v>
      </c>
      <c r="H156" s="7">
        <v>14.229701041688919</v>
      </c>
      <c r="I156" s="7"/>
      <c r="J156" s="7"/>
      <c r="K156" s="7"/>
    </row>
    <row r="157" spans="1:11" x14ac:dyDescent="0.25">
      <c r="A157" t="str">
        <f t="shared" si="4"/>
        <v>1998Suicide mortality, 15-24 yearsFnonMaori</v>
      </c>
      <c r="B157" s="6">
        <v>1998</v>
      </c>
      <c r="C157" s="6" t="s">
        <v>123</v>
      </c>
      <c r="D157" s="6" t="s">
        <v>71</v>
      </c>
      <c r="E157" s="6" t="s">
        <v>72</v>
      </c>
      <c r="F157" s="7">
        <v>7.5510382945701178</v>
      </c>
      <c r="G157" s="7">
        <v>9.8716607744376219</v>
      </c>
      <c r="H157" s="7">
        <v>12.680561242430485</v>
      </c>
      <c r="I157" s="7"/>
      <c r="J157" s="7"/>
      <c r="K157" s="7"/>
    </row>
    <row r="158" spans="1:11" x14ac:dyDescent="0.25">
      <c r="A158" t="str">
        <f t="shared" si="4"/>
        <v>1999Suicide mortality, 15-24 yearsFnonMaori</v>
      </c>
      <c r="B158" s="6">
        <v>1999</v>
      </c>
      <c r="C158" s="6" t="s">
        <v>123</v>
      </c>
      <c r="D158" s="6" t="s">
        <v>71</v>
      </c>
      <c r="E158" s="6" t="s">
        <v>72</v>
      </c>
      <c r="F158" s="7">
        <v>6.0414076582751939</v>
      </c>
      <c r="G158" s="7">
        <v>8.1140022906930636</v>
      </c>
      <c r="H158" s="7">
        <v>10.668414527323886</v>
      </c>
      <c r="I158" s="7"/>
      <c r="J158" s="7"/>
      <c r="K158" s="7"/>
    </row>
    <row r="159" spans="1:11" x14ac:dyDescent="0.25">
      <c r="A159" t="str">
        <f t="shared" si="4"/>
        <v>2000Suicide mortality, 15-24 yearsFnonMaori</v>
      </c>
      <c r="B159" s="6">
        <v>2000</v>
      </c>
      <c r="C159" s="6" t="s">
        <v>123</v>
      </c>
      <c r="D159" s="6" t="s">
        <v>71</v>
      </c>
      <c r="E159" s="6" t="s">
        <v>72</v>
      </c>
      <c r="F159" s="7">
        <v>4.9846844860215818</v>
      </c>
      <c r="G159" s="7">
        <v>6.860272479847791</v>
      </c>
      <c r="H159" s="7">
        <v>9.2095955979073398</v>
      </c>
      <c r="I159" s="7"/>
      <c r="J159" s="7"/>
      <c r="K159" s="7"/>
    </row>
    <row r="160" spans="1:11" x14ac:dyDescent="0.25">
      <c r="A160" t="str">
        <f t="shared" si="4"/>
        <v>2001Suicide mortality, 15-24 yearsFnonMaori</v>
      </c>
      <c r="B160" s="6">
        <v>2001</v>
      </c>
      <c r="C160" s="6" t="s">
        <v>123</v>
      </c>
      <c r="D160" s="6" t="s">
        <v>71</v>
      </c>
      <c r="E160" s="6" t="s">
        <v>72</v>
      </c>
      <c r="F160" s="7">
        <v>6.1027892902625149</v>
      </c>
      <c r="G160" s="7">
        <v>8.1237210653769747</v>
      </c>
      <c r="H160" s="7">
        <v>10.599693803832434</v>
      </c>
      <c r="I160" s="7"/>
      <c r="J160" s="7"/>
      <c r="K160" s="7"/>
    </row>
    <row r="161" spans="1:11" x14ac:dyDescent="0.25">
      <c r="A161" t="str">
        <f t="shared" si="4"/>
        <v>2002Suicide mortality, 15-24 yearsFnonMaori</v>
      </c>
      <c r="B161" s="6">
        <v>2002</v>
      </c>
      <c r="C161" s="6" t="s">
        <v>123</v>
      </c>
      <c r="D161" s="6" t="s">
        <v>71</v>
      </c>
      <c r="E161" s="6" t="s">
        <v>72</v>
      </c>
      <c r="F161" s="7">
        <v>6.1818848497188048</v>
      </c>
      <c r="G161" s="7">
        <v>8.1837077017308069</v>
      </c>
      <c r="H161" s="7">
        <v>10.627225160921515</v>
      </c>
      <c r="I161" s="7"/>
      <c r="J161" s="7"/>
      <c r="K161" s="7"/>
    </row>
    <row r="162" spans="1:11" x14ac:dyDescent="0.25">
      <c r="A162" t="str">
        <f t="shared" si="4"/>
        <v>2003Suicide mortality, 15-24 yearsFnonMaori</v>
      </c>
      <c r="B162" s="6">
        <v>2003</v>
      </c>
      <c r="C162" s="6" t="s">
        <v>123</v>
      </c>
      <c r="D162" s="6" t="s">
        <v>71</v>
      </c>
      <c r="E162" s="6" t="s">
        <v>72</v>
      </c>
      <c r="F162" s="7">
        <v>5.4030191232874838</v>
      </c>
      <c r="G162" s="7">
        <v>7.2566050865584701</v>
      </c>
      <c r="H162" s="7">
        <v>9.5410955470509489</v>
      </c>
      <c r="I162" s="7"/>
      <c r="J162" s="7"/>
      <c r="K162" s="7"/>
    </row>
    <row r="163" spans="1:11" x14ac:dyDescent="0.25">
      <c r="A163" t="str">
        <f t="shared" si="4"/>
        <v>2004Suicide mortality, 15-24 yearsFnonMaori</v>
      </c>
      <c r="B163" s="6">
        <v>2004</v>
      </c>
      <c r="C163" s="6" t="s">
        <v>123</v>
      </c>
      <c r="D163" s="6" t="s">
        <v>71</v>
      </c>
      <c r="E163" s="6" t="s">
        <v>72</v>
      </c>
      <c r="F163" s="7">
        <v>4.7137394107293948</v>
      </c>
      <c r="G163" s="7">
        <v>6.4384292498492037</v>
      </c>
      <c r="H163" s="7">
        <v>8.5879623589006684</v>
      </c>
      <c r="I163" s="7"/>
      <c r="J163" s="7"/>
      <c r="K163" s="7"/>
    </row>
    <row r="164" spans="1:11" x14ac:dyDescent="0.25">
      <c r="A164" t="str">
        <f t="shared" si="4"/>
        <v>2005Suicide mortality, 15-24 yearsFnonMaori</v>
      </c>
      <c r="B164" s="6">
        <v>2005</v>
      </c>
      <c r="C164" s="6" t="s">
        <v>123</v>
      </c>
      <c r="D164" s="6" t="s">
        <v>71</v>
      </c>
      <c r="E164" s="6" t="s">
        <v>72</v>
      </c>
      <c r="F164" s="7">
        <v>4.4692003084848819</v>
      </c>
      <c r="G164" s="7">
        <v>6.1508269920001801</v>
      </c>
      <c r="H164" s="7">
        <v>8.2571981441575808</v>
      </c>
      <c r="I164" s="7"/>
      <c r="J164" s="7"/>
      <c r="K164" s="7"/>
    </row>
    <row r="165" spans="1:11" x14ac:dyDescent="0.25">
      <c r="A165" t="str">
        <f t="shared" si="4"/>
        <v>2006Suicide mortality, 15-24 yearsFnonMaori</v>
      </c>
      <c r="B165" s="6">
        <v>2006</v>
      </c>
      <c r="C165" s="6" t="s">
        <v>123</v>
      </c>
      <c r="D165" s="6" t="s">
        <v>71</v>
      </c>
      <c r="E165" s="6" t="s">
        <v>72</v>
      </c>
      <c r="F165" s="7">
        <v>5.0676322384009564</v>
      </c>
      <c r="G165" s="7">
        <v>6.8499520530949045</v>
      </c>
      <c r="H165" s="7">
        <v>9.0559998843321932</v>
      </c>
      <c r="I165" s="7"/>
      <c r="J165" s="7"/>
      <c r="K165" s="7"/>
    </row>
    <row r="166" spans="1:11" x14ac:dyDescent="0.25">
      <c r="A166" t="str">
        <f t="shared" si="4"/>
        <v>2007Suicide mortality, 15-24 yearsFnonMaori</v>
      </c>
      <c r="B166" s="6">
        <v>2007</v>
      </c>
      <c r="C166" s="6" t="s">
        <v>123</v>
      </c>
      <c r="D166" s="6" t="s">
        <v>71</v>
      </c>
      <c r="E166" s="6" t="s">
        <v>72</v>
      </c>
      <c r="F166" s="7">
        <v>4.3359975353309057</v>
      </c>
      <c r="G166" s="7">
        <v>5.99138845864789</v>
      </c>
      <c r="H166" s="7">
        <v>8.0703609350170797</v>
      </c>
      <c r="I166" s="7"/>
      <c r="J166" s="7"/>
      <c r="K166" s="7"/>
    </row>
    <row r="167" spans="1:11" x14ac:dyDescent="0.25">
      <c r="A167" t="str">
        <f t="shared" si="4"/>
        <v>2008Suicide mortality, 15-24 yearsFnonMaori</v>
      </c>
      <c r="B167" s="6">
        <v>2008</v>
      </c>
      <c r="C167" s="6" t="s">
        <v>123</v>
      </c>
      <c r="D167" s="6" t="s">
        <v>71</v>
      </c>
      <c r="E167" s="6" t="s">
        <v>72</v>
      </c>
      <c r="F167" s="7">
        <v>4.9045906360977662</v>
      </c>
      <c r="G167" s="7">
        <v>6.6519063539700563</v>
      </c>
      <c r="H167" s="7">
        <v>8.8194627698568873</v>
      </c>
      <c r="I167" s="7"/>
      <c r="J167" s="7"/>
      <c r="K167" s="7"/>
    </row>
    <row r="168" spans="1:11" x14ac:dyDescent="0.25">
      <c r="A168" t="str">
        <f t="shared" si="4"/>
        <v>2009Suicide mortality, 15-24 yearsFnonMaori</v>
      </c>
      <c r="B168" s="6">
        <v>2009</v>
      </c>
      <c r="C168" s="6" t="s">
        <v>123</v>
      </c>
      <c r="D168" s="6" t="s">
        <v>71</v>
      </c>
      <c r="E168" s="6" t="s">
        <v>72</v>
      </c>
      <c r="F168" s="7">
        <v>4.8557790082983887</v>
      </c>
      <c r="G168" s="7">
        <v>6.5857050333712328</v>
      </c>
      <c r="H168" s="7">
        <v>8.7316894231999207</v>
      </c>
      <c r="I168" s="7"/>
      <c r="J168" s="7"/>
      <c r="K168" s="7"/>
    </row>
    <row r="169" spans="1:11" x14ac:dyDescent="0.25">
      <c r="A169" t="str">
        <f t="shared" si="4"/>
        <v>2010Suicide mortality, 15-24 yearsFnonMaori</v>
      </c>
      <c r="B169" s="6">
        <v>2010</v>
      </c>
      <c r="C169" s="6" t="s">
        <v>123</v>
      </c>
      <c r="D169" s="6" t="s">
        <v>71</v>
      </c>
      <c r="E169" s="6" t="s">
        <v>72</v>
      </c>
      <c r="F169" s="7">
        <v>5.5689705920809986</v>
      </c>
      <c r="G169" s="7">
        <v>7.4131289087005712</v>
      </c>
      <c r="H169" s="7">
        <v>9.6725251800503855</v>
      </c>
      <c r="I169" s="7"/>
      <c r="J169" s="7"/>
      <c r="K169" s="7"/>
    </row>
    <row r="170" spans="1:11" x14ac:dyDescent="0.25">
      <c r="A170" t="str">
        <f t="shared" si="4"/>
        <v>2011Suicide mortality, 15-24 yearsFnonMaori</v>
      </c>
      <c r="B170" s="6">
        <v>2011</v>
      </c>
      <c r="C170" s="6" t="s">
        <v>123</v>
      </c>
      <c r="D170" s="6" t="s">
        <v>71</v>
      </c>
      <c r="E170" s="6" t="s">
        <v>72</v>
      </c>
      <c r="F170" s="7">
        <v>5.4863987454432541</v>
      </c>
      <c r="G170" s="7">
        <v>7.3242939150806645</v>
      </c>
      <c r="H170" s="7">
        <v>9.580356774605324</v>
      </c>
      <c r="I170" s="7"/>
      <c r="J170" s="7"/>
      <c r="K170" s="7"/>
    </row>
    <row r="171" spans="1:11" x14ac:dyDescent="0.25">
      <c r="A171" t="str">
        <f t="shared" si="4"/>
        <v>2012Suicide mortality, 15-24 yearsFnonMaori</v>
      </c>
      <c r="B171" s="6">
        <v>2012</v>
      </c>
      <c r="C171" s="6" t="s">
        <v>123</v>
      </c>
      <c r="D171" s="6" t="s">
        <v>71</v>
      </c>
      <c r="E171" s="6" t="s">
        <v>72</v>
      </c>
      <c r="F171" s="7">
        <v>4.9221697851576778</v>
      </c>
      <c r="G171" s="7">
        <v>6.6757482731036077</v>
      </c>
      <c r="H171" s="7">
        <v>8.8510736956533407</v>
      </c>
      <c r="I171" s="7"/>
      <c r="J171" s="7"/>
      <c r="K171" s="7"/>
    </row>
    <row r="172" spans="1:11" x14ac:dyDescent="0.25">
      <c r="A172" t="str">
        <f t="shared" ref="A172:A205" si="5">B172&amp;C172&amp;D172&amp;E172</f>
        <v>1996Suicide mortality, 15-24 yearsMMaori</v>
      </c>
      <c r="B172" s="6">
        <v>1996</v>
      </c>
      <c r="C172" s="6" t="s">
        <v>123</v>
      </c>
      <c r="D172" s="6" t="s">
        <v>73</v>
      </c>
      <c r="E172" s="6" t="s">
        <v>9</v>
      </c>
      <c r="F172" s="7">
        <v>44.658010426602793</v>
      </c>
      <c r="G172" s="7">
        <v>55.831521348458544</v>
      </c>
      <c r="H172" s="7">
        <v>68.951474670692235</v>
      </c>
      <c r="I172" s="7">
        <v>1.2507447865469468</v>
      </c>
      <c r="J172" s="7">
        <v>1.6006524586330788</v>
      </c>
      <c r="K172" s="7">
        <v>2.0484501081963549</v>
      </c>
    </row>
    <row r="173" spans="1:11" x14ac:dyDescent="0.25">
      <c r="A173" t="str">
        <f t="shared" si="5"/>
        <v>1997Suicide mortality, 15-24 yearsMMaori</v>
      </c>
      <c r="B173" s="6">
        <v>1997</v>
      </c>
      <c r="C173" s="6" t="s">
        <v>123</v>
      </c>
      <c r="D173" s="6" t="s">
        <v>73</v>
      </c>
      <c r="E173" s="6" t="s">
        <v>9</v>
      </c>
      <c r="F173" s="7">
        <v>42.383941932229725</v>
      </c>
      <c r="G173" s="7">
        <v>53.291035388066952</v>
      </c>
      <c r="H173" s="7">
        <v>66.148226291314728</v>
      </c>
      <c r="I173" s="7">
        <v>1.2716174770421507</v>
      </c>
      <c r="J173" s="7">
        <v>1.6394048663847884</v>
      </c>
      <c r="K173" s="7">
        <v>2.1135666695756163</v>
      </c>
    </row>
    <row r="174" spans="1:11" x14ac:dyDescent="0.25">
      <c r="A174" t="str">
        <f t="shared" si="5"/>
        <v>1998Suicide mortality, 15-24 yearsMMaori</v>
      </c>
      <c r="B174" s="6">
        <v>1998</v>
      </c>
      <c r="C174" s="6" t="s">
        <v>123</v>
      </c>
      <c r="D174" s="6" t="s">
        <v>73</v>
      </c>
      <c r="E174" s="6" t="s">
        <v>9</v>
      </c>
      <c r="F174" s="7">
        <v>39.075705898902683</v>
      </c>
      <c r="G174" s="7">
        <v>49.595617802635743</v>
      </c>
      <c r="H174" s="7">
        <v>62.076311276287647</v>
      </c>
      <c r="I174" s="7">
        <v>1.3349439166948283</v>
      </c>
      <c r="J174" s="7">
        <v>1.7422448180297059</v>
      </c>
      <c r="K174" s="7">
        <v>2.2738161266480135</v>
      </c>
    </row>
    <row r="175" spans="1:11" x14ac:dyDescent="0.25">
      <c r="A175" t="str">
        <f t="shared" si="5"/>
        <v>1999Suicide mortality, 15-24 yearsMMaori</v>
      </c>
      <c r="B175" s="6">
        <v>1999</v>
      </c>
      <c r="C175" s="6" t="s">
        <v>123</v>
      </c>
      <c r="D175" s="6" t="s">
        <v>73</v>
      </c>
      <c r="E175" s="6" t="s">
        <v>9</v>
      </c>
      <c r="F175" s="7">
        <v>34.48423257450608</v>
      </c>
      <c r="G175" s="7">
        <v>44.40759170960029</v>
      </c>
      <c r="H175" s="7">
        <v>56.297204008644343</v>
      </c>
      <c r="I175" s="7">
        <v>1.2404520153052041</v>
      </c>
      <c r="J175" s="7">
        <v>1.6400067494538146</v>
      </c>
      <c r="K175" s="7">
        <v>2.1682597190930477</v>
      </c>
    </row>
    <row r="176" spans="1:11" x14ac:dyDescent="0.25">
      <c r="A176" t="str">
        <f t="shared" si="5"/>
        <v>2000Suicide mortality, 15-24 yearsMMaori</v>
      </c>
      <c r="B176" s="6">
        <v>2000</v>
      </c>
      <c r="C176" s="6" t="s">
        <v>123</v>
      </c>
      <c r="D176" s="6" t="s">
        <v>73</v>
      </c>
      <c r="E176" s="6" t="s">
        <v>9</v>
      </c>
      <c r="F176" s="7">
        <v>33.19597319155379</v>
      </c>
      <c r="G176" s="7">
        <v>42.922131240031341</v>
      </c>
      <c r="H176" s="7">
        <v>54.60747495127535</v>
      </c>
      <c r="I176" s="7">
        <v>1.2983654566800042</v>
      </c>
      <c r="J176" s="7">
        <v>1.7265286091777297</v>
      </c>
      <c r="K176" s="7">
        <v>2.2958875122352089</v>
      </c>
    </row>
    <row r="177" spans="1:11" x14ac:dyDescent="0.25">
      <c r="A177" t="str">
        <f t="shared" si="5"/>
        <v>2001Suicide mortality, 15-24 yearsMMaori</v>
      </c>
      <c r="B177" s="6">
        <v>2001</v>
      </c>
      <c r="C177" s="6" t="s">
        <v>123</v>
      </c>
      <c r="D177" s="6" t="s">
        <v>73</v>
      </c>
      <c r="E177" s="6" t="s">
        <v>9</v>
      </c>
      <c r="F177" s="7">
        <v>31.668877279650001</v>
      </c>
      <c r="G177" s="7">
        <v>41.121904521588853</v>
      </c>
      <c r="H177" s="7">
        <v>52.511754033259407</v>
      </c>
      <c r="I177" s="7">
        <v>1.3514094964515748</v>
      </c>
      <c r="J177" s="7">
        <v>1.8076728459591218</v>
      </c>
      <c r="K177" s="7">
        <v>2.4179799880036152</v>
      </c>
    </row>
    <row r="178" spans="1:11" x14ac:dyDescent="0.25">
      <c r="A178" t="str">
        <f t="shared" si="5"/>
        <v>2002Suicide mortality, 15-24 yearsMMaori</v>
      </c>
      <c r="B178" s="6">
        <v>2002</v>
      </c>
      <c r="C178" s="6" t="s">
        <v>123</v>
      </c>
      <c r="D178" s="6" t="s">
        <v>73</v>
      </c>
      <c r="E178" s="6" t="s">
        <v>9</v>
      </c>
      <c r="F178" s="7">
        <v>34.405414973139521</v>
      </c>
      <c r="G178" s="7">
        <v>44.135022151370329</v>
      </c>
      <c r="H178" s="7">
        <v>55.761945345524339</v>
      </c>
      <c r="I178" s="7">
        <v>1.6296021327192947</v>
      </c>
      <c r="J178" s="7">
        <v>2.1687412268857233</v>
      </c>
      <c r="K178" s="7">
        <v>2.886249603358845</v>
      </c>
    </row>
    <row r="179" spans="1:11" x14ac:dyDescent="0.25">
      <c r="A179" t="str">
        <f t="shared" si="5"/>
        <v>2003Suicide mortality, 15-24 yearsMMaori</v>
      </c>
      <c r="B179" s="6">
        <v>2003</v>
      </c>
      <c r="C179" s="6" t="s">
        <v>123</v>
      </c>
      <c r="D179" s="6" t="s">
        <v>73</v>
      </c>
      <c r="E179" s="6" t="s">
        <v>9</v>
      </c>
      <c r="F179" s="7">
        <v>38.018990377586604</v>
      </c>
      <c r="G179" s="7">
        <v>48.097389364734831</v>
      </c>
      <c r="H179" s="7">
        <v>60.02771867374242</v>
      </c>
      <c r="I179" s="7">
        <v>1.7071008929363001</v>
      </c>
      <c r="J179" s="7">
        <v>2.2417718792311749</v>
      </c>
      <c r="K179" s="7">
        <v>2.9439040066738462</v>
      </c>
    </row>
    <row r="180" spans="1:11" x14ac:dyDescent="0.25">
      <c r="A180" t="str">
        <f t="shared" si="5"/>
        <v>2004Suicide mortality, 15-24 yearsMMaori</v>
      </c>
      <c r="B180" s="6">
        <v>2004</v>
      </c>
      <c r="C180" s="6" t="s">
        <v>123</v>
      </c>
      <c r="D180" s="6" t="s">
        <v>73</v>
      </c>
      <c r="E180" s="6" t="s">
        <v>9</v>
      </c>
      <c r="F180" s="7">
        <v>41.819843436394727</v>
      </c>
      <c r="G180" s="7">
        <v>52.212214501401043</v>
      </c>
      <c r="H180" s="7">
        <v>64.403573691866569</v>
      </c>
      <c r="I180" s="7">
        <v>1.6804984463902743</v>
      </c>
      <c r="J180" s="7">
        <v>2.172988399868597</v>
      </c>
      <c r="K180" s="7">
        <v>2.8098083613859464</v>
      </c>
    </row>
    <row r="181" spans="1:11" x14ac:dyDescent="0.25">
      <c r="A181" t="str">
        <f t="shared" si="5"/>
        <v>2005Suicide mortality, 15-24 yearsMMaori</v>
      </c>
      <c r="B181" s="6">
        <v>2005</v>
      </c>
      <c r="C181" s="6" t="s">
        <v>123</v>
      </c>
      <c r="D181" s="6" t="s">
        <v>73</v>
      </c>
      <c r="E181" s="6" t="s">
        <v>9</v>
      </c>
      <c r="F181" s="7">
        <v>38.379455309439216</v>
      </c>
      <c r="G181" s="7">
        <v>48.25603324816705</v>
      </c>
      <c r="H181" s="7">
        <v>59.898461044645664</v>
      </c>
      <c r="I181" s="7">
        <v>1.6090383668324066</v>
      </c>
      <c r="J181" s="7">
        <v>2.0943169794064542</v>
      </c>
      <c r="K181" s="7">
        <v>2.7259534021335283</v>
      </c>
    </row>
    <row r="182" spans="1:11" x14ac:dyDescent="0.25">
      <c r="A182" t="str">
        <f t="shared" si="5"/>
        <v>2006Suicide mortality, 15-24 yearsMMaori</v>
      </c>
      <c r="B182" s="6">
        <v>2006</v>
      </c>
      <c r="C182" s="6" t="s">
        <v>123</v>
      </c>
      <c r="D182" s="6" t="s">
        <v>73</v>
      </c>
      <c r="E182" s="6" t="s">
        <v>9</v>
      </c>
      <c r="F182" s="7">
        <v>31.666639354759155</v>
      </c>
      <c r="G182" s="7">
        <v>40.62174022527762</v>
      </c>
      <c r="H182" s="7">
        <v>51.323124989338851</v>
      </c>
      <c r="I182" s="7">
        <v>1.2703309563980985</v>
      </c>
      <c r="J182" s="7">
        <v>1.6744149592299225</v>
      </c>
      <c r="K182" s="7">
        <v>2.2070354513303108</v>
      </c>
    </row>
    <row r="183" spans="1:11" x14ac:dyDescent="0.25">
      <c r="A183" t="str">
        <f t="shared" si="5"/>
        <v>2007Suicide mortality, 15-24 yearsMMaori</v>
      </c>
      <c r="B183" s="6">
        <v>2007</v>
      </c>
      <c r="C183" s="6" t="s">
        <v>123</v>
      </c>
      <c r="D183" s="6" t="s">
        <v>73</v>
      </c>
      <c r="E183" s="6" t="s">
        <v>9</v>
      </c>
      <c r="F183" s="7">
        <v>27.814505606840733</v>
      </c>
      <c r="G183" s="7">
        <v>36.196657668705065</v>
      </c>
      <c r="H183" s="7">
        <v>46.311249036288011</v>
      </c>
      <c r="I183" s="7">
        <v>1.1062134864099165</v>
      </c>
      <c r="J183" s="7">
        <v>1.473268527960919</v>
      </c>
      <c r="K183" s="7">
        <v>1.9621168808240594</v>
      </c>
    </row>
    <row r="184" spans="1:11" x14ac:dyDescent="0.25">
      <c r="A184" t="str">
        <f t="shared" si="5"/>
        <v>2008Suicide mortality, 15-24 yearsMMaori</v>
      </c>
      <c r="B184" s="6">
        <v>2008</v>
      </c>
      <c r="C184" s="6" t="s">
        <v>123</v>
      </c>
      <c r="D184" s="6" t="s">
        <v>73</v>
      </c>
      <c r="E184" s="6" t="s">
        <v>9</v>
      </c>
      <c r="F184" s="7">
        <v>29.798707703976149</v>
      </c>
      <c r="G184" s="7">
        <v>38.373736238230528</v>
      </c>
      <c r="H184" s="7">
        <v>48.647854441305789</v>
      </c>
      <c r="I184" s="7">
        <v>1.1848058537360424</v>
      </c>
      <c r="J184" s="7">
        <v>1.5649392895272456</v>
      </c>
      <c r="K184" s="7">
        <v>2.0670348413484882</v>
      </c>
    </row>
    <row r="185" spans="1:11" x14ac:dyDescent="0.25">
      <c r="A185" t="str">
        <f t="shared" si="5"/>
        <v>2009Suicide mortality, 15-24 yearsMMaori</v>
      </c>
      <c r="B185" s="6">
        <v>2009</v>
      </c>
      <c r="C185" s="6" t="s">
        <v>123</v>
      </c>
      <c r="D185" s="6" t="s">
        <v>73</v>
      </c>
      <c r="E185" s="6" t="s">
        <v>9</v>
      </c>
      <c r="F185" s="7">
        <v>37.290745718674785</v>
      </c>
      <c r="G185" s="7">
        <v>46.685533145130769</v>
      </c>
      <c r="H185" s="7">
        <v>57.72738471100817</v>
      </c>
      <c r="I185" s="7">
        <v>1.5064464022028545</v>
      </c>
      <c r="J185" s="7">
        <v>1.9489256754878004</v>
      </c>
      <c r="K185" s="7">
        <v>2.5213716751033184</v>
      </c>
    </row>
    <row r="186" spans="1:11" x14ac:dyDescent="0.25">
      <c r="A186" t="str">
        <f t="shared" si="5"/>
        <v>2010Suicide mortality, 15-24 yearsMMaori</v>
      </c>
      <c r="B186" s="6">
        <v>2010</v>
      </c>
      <c r="C186" s="6" t="s">
        <v>123</v>
      </c>
      <c r="D186" s="6" t="s">
        <v>73</v>
      </c>
      <c r="E186" s="6" t="s">
        <v>9</v>
      </c>
      <c r="F186" s="7">
        <v>41.990602665680562</v>
      </c>
      <c r="G186" s="7">
        <v>51.840044727703642</v>
      </c>
      <c r="H186" s="7">
        <v>63.305567359818944</v>
      </c>
      <c r="I186" s="7">
        <v>1.7214331734950128</v>
      </c>
      <c r="J186" s="7">
        <v>2.2048768191829144</v>
      </c>
      <c r="K186" s="7">
        <v>2.8240897541784538</v>
      </c>
    </row>
    <row r="187" spans="1:11" x14ac:dyDescent="0.25">
      <c r="A187" t="str">
        <f t="shared" si="5"/>
        <v>2011Suicide mortality, 15-24 yearsMMaori</v>
      </c>
      <c r="B187" s="6">
        <v>2011</v>
      </c>
      <c r="C187" s="6" t="s">
        <v>123</v>
      </c>
      <c r="D187" s="6" t="s">
        <v>73</v>
      </c>
      <c r="E187" s="6" t="s">
        <v>9</v>
      </c>
      <c r="F187" s="7">
        <v>42.84426525836016</v>
      </c>
      <c r="G187" s="7">
        <v>52.715140849026874</v>
      </c>
      <c r="H187" s="7">
        <v>64.178792496894843</v>
      </c>
      <c r="I187" s="7">
        <v>1.8068529666829167</v>
      </c>
      <c r="J187" s="7">
        <v>2.3116117707864934</v>
      </c>
      <c r="K187" s="7">
        <v>2.9573789773544994</v>
      </c>
    </row>
    <row r="188" spans="1:11" x14ac:dyDescent="0.25">
      <c r="A188" t="str">
        <f t="shared" si="5"/>
        <v>2012Suicide mortality, 15-24 yearsMMaori</v>
      </c>
      <c r="B188" s="6">
        <v>2012</v>
      </c>
      <c r="C188" s="6" t="s">
        <v>123</v>
      </c>
      <c r="D188" s="6" t="s">
        <v>73</v>
      </c>
      <c r="E188" s="6" t="s">
        <v>9</v>
      </c>
      <c r="F188" s="7">
        <v>35.190906898659364</v>
      </c>
      <c r="G188" s="7">
        <v>44.118830300664406</v>
      </c>
      <c r="H188" s="7">
        <v>54.622113972719127</v>
      </c>
      <c r="I188" s="7">
        <v>1.6564524340715232</v>
      </c>
      <c r="J188" s="7">
        <v>2.158196715736397</v>
      </c>
      <c r="K188" s="7">
        <v>2.8119208061812975</v>
      </c>
    </row>
    <row r="189" spans="1:11" x14ac:dyDescent="0.25">
      <c r="A189" t="str">
        <f t="shared" si="5"/>
        <v>1996Suicide mortality, 15-24 yearsMnonMaori</v>
      </c>
      <c r="B189" s="6">
        <v>1996</v>
      </c>
      <c r="C189" s="6" t="s">
        <v>123</v>
      </c>
      <c r="D189" s="6" t="s">
        <v>73</v>
      </c>
      <c r="E189" s="6" t="s">
        <v>72</v>
      </c>
      <c r="F189" s="7">
        <v>30.598157630599012</v>
      </c>
      <c r="G189" s="7">
        <v>34.880477050050828</v>
      </c>
      <c r="H189" s="7">
        <v>39.594363283608658</v>
      </c>
      <c r="I189" s="7"/>
      <c r="J189" s="7"/>
      <c r="K189" s="7"/>
    </row>
    <row r="190" spans="1:11" x14ac:dyDescent="0.25">
      <c r="A190" t="str">
        <f t="shared" si="5"/>
        <v>1997Suicide mortality, 15-24 yearsMnonMaori</v>
      </c>
      <c r="B190" s="6">
        <v>1997</v>
      </c>
      <c r="C190" s="6" t="s">
        <v>123</v>
      </c>
      <c r="D190" s="6" t="s">
        <v>73</v>
      </c>
      <c r="E190" s="6" t="s">
        <v>72</v>
      </c>
      <c r="F190" s="7">
        <v>28.33418040260236</v>
      </c>
      <c r="G190" s="7">
        <v>32.5063298766364</v>
      </c>
      <c r="H190" s="7">
        <v>37.119850428901287</v>
      </c>
      <c r="I190" s="7"/>
      <c r="J190" s="7"/>
      <c r="K190" s="7"/>
    </row>
    <row r="191" spans="1:11" x14ac:dyDescent="0.25">
      <c r="A191" t="str">
        <f t="shared" si="5"/>
        <v>1998Suicide mortality, 15-24 yearsMnonMaori</v>
      </c>
      <c r="B191" s="6">
        <v>1998</v>
      </c>
      <c r="C191" s="6" t="s">
        <v>123</v>
      </c>
      <c r="D191" s="6" t="s">
        <v>73</v>
      </c>
      <c r="E191" s="6" t="s">
        <v>72</v>
      </c>
      <c r="F191" s="7">
        <v>24.552620700455186</v>
      </c>
      <c r="G191" s="7">
        <v>28.466503266012367</v>
      </c>
      <c r="H191" s="7">
        <v>32.826934566918297</v>
      </c>
      <c r="I191" s="7"/>
      <c r="J191" s="7"/>
      <c r="K191" s="7"/>
    </row>
    <row r="192" spans="1:11" x14ac:dyDescent="0.25">
      <c r="A192" t="str">
        <f t="shared" si="5"/>
        <v>1999Suicide mortality, 15-24 yearsMnonMaori</v>
      </c>
      <c r="B192" s="6">
        <v>1999</v>
      </c>
      <c r="C192" s="6" t="s">
        <v>123</v>
      </c>
      <c r="D192" s="6" t="s">
        <v>73</v>
      </c>
      <c r="E192" s="6" t="s">
        <v>72</v>
      </c>
      <c r="F192" s="7">
        <v>23.256115806461139</v>
      </c>
      <c r="G192" s="7">
        <v>27.077688384142153</v>
      </c>
      <c r="H192" s="7">
        <v>31.348043619225699</v>
      </c>
      <c r="I192" s="7"/>
      <c r="J192" s="7"/>
      <c r="K192" s="7"/>
    </row>
    <row r="193" spans="1:11" x14ac:dyDescent="0.25">
      <c r="A193" t="str">
        <f t="shared" si="5"/>
        <v>2000Suicide mortality, 15-24 yearsMnonMaori</v>
      </c>
      <c r="B193" s="6">
        <v>2000</v>
      </c>
      <c r="C193" s="6" t="s">
        <v>123</v>
      </c>
      <c r="D193" s="6" t="s">
        <v>73</v>
      </c>
      <c r="E193" s="6" t="s">
        <v>72</v>
      </c>
      <c r="F193" s="7">
        <v>21.23279381933753</v>
      </c>
      <c r="G193" s="7">
        <v>24.860364903233943</v>
      </c>
      <c r="H193" s="7">
        <v>28.929951879176397</v>
      </c>
      <c r="I193" s="7"/>
      <c r="J193" s="7"/>
      <c r="K193" s="7"/>
    </row>
    <row r="194" spans="1:11" x14ac:dyDescent="0.25">
      <c r="A194" t="str">
        <f t="shared" si="5"/>
        <v>2001Suicide mortality, 15-24 yearsMnonMaori</v>
      </c>
      <c r="B194" s="6">
        <v>2001</v>
      </c>
      <c r="C194" s="6" t="s">
        <v>123</v>
      </c>
      <c r="D194" s="6" t="s">
        <v>73</v>
      </c>
      <c r="E194" s="6" t="s">
        <v>72</v>
      </c>
      <c r="F194" s="7">
        <v>19.329318882252768</v>
      </c>
      <c r="G194" s="7">
        <v>22.748532519871006</v>
      </c>
      <c r="H194" s="7">
        <v>26.598312039112937</v>
      </c>
      <c r="I194" s="7"/>
      <c r="J194" s="7"/>
      <c r="K194" s="7"/>
    </row>
    <row r="195" spans="1:11" x14ac:dyDescent="0.25">
      <c r="A195" t="str">
        <f t="shared" si="5"/>
        <v>2002Suicide mortality, 15-24 yearsMnonMaori</v>
      </c>
      <c r="B195" s="6">
        <v>2002</v>
      </c>
      <c r="C195" s="6" t="s">
        <v>123</v>
      </c>
      <c r="D195" s="6" t="s">
        <v>73</v>
      </c>
      <c r="E195" s="6" t="s">
        <v>72</v>
      </c>
      <c r="F195" s="7">
        <v>17.173015104542785</v>
      </c>
      <c r="G195" s="7">
        <v>20.350524813302641</v>
      </c>
      <c r="H195" s="7">
        <v>23.945523365223817</v>
      </c>
      <c r="I195" s="7"/>
      <c r="J195" s="7"/>
      <c r="K195" s="7"/>
    </row>
    <row r="196" spans="1:11" x14ac:dyDescent="0.25">
      <c r="A196" t="str">
        <f t="shared" si="5"/>
        <v>2003Suicide mortality, 15-24 yearsMnonMaori</v>
      </c>
      <c r="B196" s="6">
        <v>2003</v>
      </c>
      <c r="C196" s="6" t="s">
        <v>123</v>
      </c>
      <c r="D196" s="6" t="s">
        <v>73</v>
      </c>
      <c r="E196" s="6" t="s">
        <v>72</v>
      </c>
      <c r="F196" s="7">
        <v>18.220383927362558</v>
      </c>
      <c r="G196" s="7">
        <v>21.455077481492022</v>
      </c>
      <c r="H196" s="7">
        <v>25.098492098996999</v>
      </c>
      <c r="I196" s="7"/>
      <c r="J196" s="7"/>
      <c r="K196" s="7"/>
    </row>
    <row r="197" spans="1:11" x14ac:dyDescent="0.25">
      <c r="A197" t="str">
        <f t="shared" si="5"/>
        <v>2004Suicide mortality, 15-24 yearsMnonMaori</v>
      </c>
      <c r="B197" s="6">
        <v>2004</v>
      </c>
      <c r="C197" s="6" t="s">
        <v>123</v>
      </c>
      <c r="D197" s="6" t="s">
        <v>73</v>
      </c>
      <c r="E197" s="6" t="s">
        <v>72</v>
      </c>
      <c r="F197" s="7">
        <v>20.627556964345011</v>
      </c>
      <c r="G197" s="7">
        <v>24.027838576845774</v>
      </c>
      <c r="H197" s="7">
        <v>27.828619325571452</v>
      </c>
      <c r="I197" s="7"/>
      <c r="J197" s="7"/>
      <c r="K197" s="7"/>
    </row>
    <row r="198" spans="1:11" x14ac:dyDescent="0.25">
      <c r="A198" t="str">
        <f t="shared" si="5"/>
        <v>2005Suicide mortality, 15-24 yearsMnonMaori</v>
      </c>
      <c r="B198" s="6">
        <v>2005</v>
      </c>
      <c r="C198" s="6" t="s">
        <v>123</v>
      </c>
      <c r="D198" s="6" t="s">
        <v>73</v>
      </c>
      <c r="E198" s="6" t="s">
        <v>72</v>
      </c>
      <c r="F198" s="7">
        <v>19.726557311698837</v>
      </c>
      <c r="G198" s="7">
        <v>23.041418143801319</v>
      </c>
      <c r="H198" s="7">
        <v>26.753899788713312</v>
      </c>
      <c r="I198" s="7"/>
      <c r="J198" s="7"/>
      <c r="K198" s="7"/>
    </row>
    <row r="199" spans="1:11" x14ac:dyDescent="0.25">
      <c r="A199" t="str">
        <f t="shared" si="5"/>
        <v>2006Suicide mortality, 15-24 yearsMnonMaori</v>
      </c>
      <c r="B199" s="6">
        <v>2006</v>
      </c>
      <c r="C199" s="6" t="s">
        <v>123</v>
      </c>
      <c r="D199" s="6" t="s">
        <v>73</v>
      </c>
      <c r="E199" s="6" t="s">
        <v>72</v>
      </c>
      <c r="F199" s="7">
        <v>20.863576071486431</v>
      </c>
      <c r="G199" s="7">
        <v>24.260258785528229</v>
      </c>
      <c r="H199" s="7">
        <v>28.05232166237418</v>
      </c>
      <c r="I199" s="7"/>
      <c r="J199" s="7"/>
      <c r="K199" s="7"/>
    </row>
    <row r="200" spans="1:11" x14ac:dyDescent="0.25">
      <c r="A200" t="str">
        <f t="shared" si="5"/>
        <v>2007Suicide mortality, 15-24 yearsMnonMaori</v>
      </c>
      <c r="B200" s="6">
        <v>2007</v>
      </c>
      <c r="C200" s="6" t="s">
        <v>123</v>
      </c>
      <c r="D200" s="6" t="s">
        <v>73</v>
      </c>
      <c r="E200" s="6" t="s">
        <v>72</v>
      </c>
      <c r="F200" s="7">
        <v>21.147081018189777</v>
      </c>
      <c r="G200" s="7">
        <v>24.568947874562383</v>
      </c>
      <c r="H200" s="7">
        <v>28.386821808864422</v>
      </c>
      <c r="I200" s="7"/>
      <c r="J200" s="7"/>
      <c r="K200" s="7"/>
    </row>
    <row r="201" spans="1:11" x14ac:dyDescent="0.25">
      <c r="A201" t="str">
        <f t="shared" si="5"/>
        <v>2008Suicide mortality, 15-24 yearsMnonMaori</v>
      </c>
      <c r="B201" s="6">
        <v>2008</v>
      </c>
      <c r="C201" s="6" t="s">
        <v>123</v>
      </c>
      <c r="D201" s="6" t="s">
        <v>73</v>
      </c>
      <c r="E201" s="6" t="s">
        <v>72</v>
      </c>
      <c r="F201" s="7">
        <v>21.114627435363488</v>
      </c>
      <c r="G201" s="7">
        <v>24.52091048836974</v>
      </c>
      <c r="H201" s="7">
        <v>28.320264632183502</v>
      </c>
      <c r="I201" s="7"/>
      <c r="J201" s="7"/>
      <c r="K201" s="7"/>
    </row>
    <row r="202" spans="1:11" x14ac:dyDescent="0.25">
      <c r="A202" t="str">
        <f t="shared" si="5"/>
        <v>2009Suicide mortality, 15-24 yearsMnonMaori</v>
      </c>
      <c r="B202" s="6">
        <v>2009</v>
      </c>
      <c r="C202" s="6" t="s">
        <v>123</v>
      </c>
      <c r="D202" s="6" t="s">
        <v>73</v>
      </c>
      <c r="E202" s="6" t="s">
        <v>72</v>
      </c>
      <c r="F202" s="7">
        <v>20.609450835926925</v>
      </c>
      <c r="G202" s="7">
        <v>23.954496434783618</v>
      </c>
      <c r="H202" s="7">
        <v>27.687780323552168</v>
      </c>
      <c r="I202" s="7"/>
      <c r="J202" s="7"/>
      <c r="K202" s="7"/>
    </row>
    <row r="203" spans="1:11" x14ac:dyDescent="0.25">
      <c r="A203" t="str">
        <f t="shared" si="5"/>
        <v>2010Suicide mortality, 15-24 yearsMnonMaori</v>
      </c>
      <c r="B203" s="6">
        <v>2010</v>
      </c>
      <c r="C203" s="6" t="s">
        <v>123</v>
      </c>
      <c r="D203" s="6" t="s">
        <v>73</v>
      </c>
      <c r="E203" s="6" t="s">
        <v>72</v>
      </c>
      <c r="F203" s="7">
        <v>20.219683650099245</v>
      </c>
      <c r="G203" s="7">
        <v>23.511537822287316</v>
      </c>
      <c r="H203" s="7">
        <v>27.186569920734652</v>
      </c>
      <c r="I203" s="7"/>
      <c r="J203" s="7"/>
      <c r="K203" s="7"/>
    </row>
    <row r="204" spans="1:11" x14ac:dyDescent="0.25">
      <c r="A204" t="str">
        <f t="shared" si="5"/>
        <v>2011Suicide mortality, 15-24 yearsMnonMaori</v>
      </c>
      <c r="B204" s="6">
        <v>2011</v>
      </c>
      <c r="C204" s="6" t="s">
        <v>123</v>
      </c>
      <c r="D204" s="6" t="s">
        <v>73</v>
      </c>
      <c r="E204" s="6" t="s">
        <v>72</v>
      </c>
      <c r="F204" s="7">
        <v>19.568583345802256</v>
      </c>
      <c r="G204" s="7">
        <v>22.804495770105589</v>
      </c>
      <c r="H204" s="7">
        <v>26.42269006459717</v>
      </c>
      <c r="I204" s="7"/>
      <c r="J204" s="7"/>
      <c r="K204" s="7"/>
    </row>
    <row r="205" spans="1:11" x14ac:dyDescent="0.25">
      <c r="A205" t="str">
        <f t="shared" si="5"/>
        <v>2012Suicide mortality, 15-24 yearsMnonMaori</v>
      </c>
      <c r="B205" s="6">
        <v>2012</v>
      </c>
      <c r="C205" s="6" t="s">
        <v>123</v>
      </c>
      <c r="D205" s="6" t="s">
        <v>73</v>
      </c>
      <c r="E205" s="6" t="s">
        <v>72</v>
      </c>
      <c r="F205" s="7">
        <v>17.397612040348516</v>
      </c>
      <c r="G205" s="7">
        <v>20.442450856761056</v>
      </c>
      <c r="H205" s="7">
        <v>23.866861422685506</v>
      </c>
      <c r="I205" s="7"/>
      <c r="J205" s="7"/>
      <c r="K205" s="7"/>
    </row>
    <row r="206" spans="1:11" x14ac:dyDescent="0.25">
      <c r="A206" t="str">
        <f t="shared" ref="A206:A239" si="6">B206&amp;C206&amp;D206&amp;E206</f>
        <v>1996Suicide mortality, 25-44 yearsTMaori</v>
      </c>
      <c r="B206" s="6">
        <v>1996</v>
      </c>
      <c r="C206" s="6" t="s">
        <v>124</v>
      </c>
      <c r="D206" s="6" t="s">
        <v>74</v>
      </c>
      <c r="E206" s="6" t="s">
        <v>9</v>
      </c>
      <c r="F206" s="7">
        <v>26.926463645096824</v>
      </c>
      <c r="G206" s="7">
        <v>31.813891546238171</v>
      </c>
      <c r="H206" s="7">
        <v>37.331940216590127</v>
      </c>
      <c r="I206" s="7">
        <v>1.3667757640552209</v>
      </c>
      <c r="J206" s="7">
        <v>1.6360062648560862</v>
      </c>
      <c r="K206" s="7">
        <v>1.958270382778184</v>
      </c>
    </row>
    <row r="207" spans="1:11" x14ac:dyDescent="0.25">
      <c r="A207" t="str">
        <f t="shared" si="6"/>
        <v>1997Suicide mortality, 25-44 yearsTMaori</v>
      </c>
      <c r="B207" s="6">
        <v>1997</v>
      </c>
      <c r="C207" s="6" t="s">
        <v>124</v>
      </c>
      <c r="D207" s="6" t="s">
        <v>74</v>
      </c>
      <c r="E207" s="6" t="s">
        <v>9</v>
      </c>
      <c r="F207" s="7">
        <v>25.497580049106841</v>
      </c>
      <c r="G207" s="7">
        <v>30.215377574043899</v>
      </c>
      <c r="H207" s="7">
        <v>35.553040342988041</v>
      </c>
      <c r="I207" s="7">
        <v>1.2703131498460805</v>
      </c>
      <c r="J207" s="7">
        <v>1.5235639348248087</v>
      </c>
      <c r="K207" s="7">
        <v>1.8273030266435573</v>
      </c>
    </row>
    <row r="208" spans="1:11" x14ac:dyDescent="0.25">
      <c r="A208" t="str">
        <f t="shared" si="6"/>
        <v>1998Suicide mortality, 25-44 yearsTMaori</v>
      </c>
      <c r="B208" s="6">
        <v>1998</v>
      </c>
      <c r="C208" s="6" t="s">
        <v>124</v>
      </c>
      <c r="D208" s="6" t="s">
        <v>74</v>
      </c>
      <c r="E208" s="6" t="s">
        <v>9</v>
      </c>
      <c r="F208" s="7">
        <v>21.958378745047469</v>
      </c>
      <c r="G208" s="7">
        <v>26.300919795412106</v>
      </c>
      <c r="H208" s="7">
        <v>31.250915315537345</v>
      </c>
      <c r="I208" s="7">
        <v>1.1444364176875732</v>
      </c>
      <c r="J208" s="7">
        <v>1.3860378612117852</v>
      </c>
      <c r="K208" s="7">
        <v>1.678643673882976</v>
      </c>
    </row>
    <row r="209" spans="1:11" x14ac:dyDescent="0.25">
      <c r="A209" t="str">
        <f t="shared" si="6"/>
        <v>1999Suicide mortality, 25-44 yearsTMaori</v>
      </c>
      <c r="B209" s="6">
        <v>1999</v>
      </c>
      <c r="C209" s="6" t="s">
        <v>124</v>
      </c>
      <c r="D209" s="6" t="s">
        <v>74</v>
      </c>
      <c r="E209" s="6" t="s">
        <v>9</v>
      </c>
      <c r="F209" s="7">
        <v>20.658542693108174</v>
      </c>
      <c r="G209" s="7">
        <v>24.837494266369362</v>
      </c>
      <c r="H209" s="7">
        <v>29.613566963795279</v>
      </c>
      <c r="I209" s="7">
        <v>1.0819129099830753</v>
      </c>
      <c r="J209" s="7">
        <v>1.3147098480913721</v>
      </c>
      <c r="K209" s="7">
        <v>1.5975980771830123</v>
      </c>
    </row>
    <row r="210" spans="1:11" x14ac:dyDescent="0.25">
      <c r="A210" t="str">
        <f t="shared" si="6"/>
        <v>2000Suicide mortality, 25-44 yearsTMaori</v>
      </c>
      <c r="B210" s="6">
        <v>2000</v>
      </c>
      <c r="C210" s="6" t="s">
        <v>124</v>
      </c>
      <c r="D210" s="6" t="s">
        <v>74</v>
      </c>
      <c r="E210" s="6" t="s">
        <v>9</v>
      </c>
      <c r="F210" s="7">
        <v>20.425769173253858</v>
      </c>
      <c r="G210" s="7">
        <v>24.557633723898814</v>
      </c>
      <c r="H210" s="7">
        <v>29.279891238454603</v>
      </c>
      <c r="I210" s="7">
        <v>1.0906027993881064</v>
      </c>
      <c r="J210" s="7">
        <v>1.3259151950635355</v>
      </c>
      <c r="K210" s="7">
        <v>1.611999442406296</v>
      </c>
    </row>
    <row r="211" spans="1:11" x14ac:dyDescent="0.25">
      <c r="A211" t="str">
        <f t="shared" si="6"/>
        <v>2001Suicide mortality, 25-44 yearsTMaori</v>
      </c>
      <c r="B211" s="6">
        <v>2001</v>
      </c>
      <c r="C211" s="6" t="s">
        <v>124</v>
      </c>
      <c r="D211" s="6" t="s">
        <v>74</v>
      </c>
      <c r="E211" s="6" t="s">
        <v>9</v>
      </c>
      <c r="F211" s="7">
        <v>21.039233112544917</v>
      </c>
      <c r="G211" s="7">
        <v>25.218551140399178</v>
      </c>
      <c r="H211" s="7">
        <v>29.984939742398172</v>
      </c>
      <c r="I211" s="7">
        <v>1.1392345032289517</v>
      </c>
      <c r="J211" s="7">
        <v>1.3819022154006695</v>
      </c>
      <c r="K211" s="7">
        <v>1.6762604428822288</v>
      </c>
    </row>
    <row r="212" spans="1:11" x14ac:dyDescent="0.25">
      <c r="A212" t="str">
        <f t="shared" si="6"/>
        <v>2002Suicide mortality, 25-44 yearsTMaori</v>
      </c>
      <c r="B212" s="6">
        <v>2002</v>
      </c>
      <c r="C212" s="6" t="s">
        <v>124</v>
      </c>
      <c r="D212" s="6" t="s">
        <v>74</v>
      </c>
      <c r="E212" s="6" t="s">
        <v>9</v>
      </c>
      <c r="F212" s="7">
        <v>23.321936404709191</v>
      </c>
      <c r="G212" s="7">
        <v>27.706232054746568</v>
      </c>
      <c r="H212" s="7">
        <v>32.675261899364983</v>
      </c>
      <c r="I212" s="7">
        <v>1.3841216657308277</v>
      </c>
      <c r="J212" s="7">
        <v>1.6701326512683945</v>
      </c>
      <c r="K212" s="7">
        <v>2.0152441377759955</v>
      </c>
    </row>
    <row r="213" spans="1:11" x14ac:dyDescent="0.25">
      <c r="A213" t="str">
        <f t="shared" si="6"/>
        <v>2003Suicide mortality, 25-44 yearsTMaori</v>
      </c>
      <c r="B213" s="6">
        <v>2003</v>
      </c>
      <c r="C213" s="6" t="s">
        <v>124</v>
      </c>
      <c r="D213" s="6" t="s">
        <v>74</v>
      </c>
      <c r="E213" s="6" t="s">
        <v>9</v>
      </c>
      <c r="F213" s="7">
        <v>25.685598372393819</v>
      </c>
      <c r="G213" s="7">
        <v>30.278947015778275</v>
      </c>
      <c r="H213" s="7">
        <v>35.456700628719268</v>
      </c>
      <c r="I213" s="7">
        <v>1.5815103440656808</v>
      </c>
      <c r="J213" s="7">
        <v>1.8981632062076386</v>
      </c>
      <c r="K213" s="7">
        <v>2.2782168772528921</v>
      </c>
    </row>
    <row r="214" spans="1:11" x14ac:dyDescent="0.25">
      <c r="A214" t="str">
        <f t="shared" si="6"/>
        <v>2004Suicide mortality, 25-44 yearsTMaori</v>
      </c>
      <c r="B214" s="6">
        <v>2004</v>
      </c>
      <c r="C214" s="6" t="s">
        <v>124</v>
      </c>
      <c r="D214" s="6" t="s">
        <v>74</v>
      </c>
      <c r="E214" s="6" t="s">
        <v>9</v>
      </c>
      <c r="F214" s="7">
        <v>27.98837748362515</v>
      </c>
      <c r="G214" s="7">
        <v>32.786295756853356</v>
      </c>
      <c r="H214" s="7">
        <v>38.170708150688711</v>
      </c>
      <c r="I214" s="7">
        <v>1.7941180270792918</v>
      </c>
      <c r="J214" s="7">
        <v>2.1443597100713689</v>
      </c>
      <c r="K214" s="7">
        <v>2.5629743956494693</v>
      </c>
    </row>
    <row r="215" spans="1:11" x14ac:dyDescent="0.25">
      <c r="A215" t="str">
        <f t="shared" si="6"/>
        <v>2005Suicide mortality, 25-44 yearsTMaori</v>
      </c>
      <c r="B215" s="6">
        <v>2005</v>
      </c>
      <c r="C215" s="6" t="s">
        <v>124</v>
      </c>
      <c r="D215" s="6" t="s">
        <v>74</v>
      </c>
      <c r="E215" s="6" t="s">
        <v>9</v>
      </c>
      <c r="F215" s="7">
        <v>26.479343600455969</v>
      </c>
      <c r="G215" s="7">
        <v>31.163343761319698</v>
      </c>
      <c r="H215" s="7">
        <v>36.437178566207798</v>
      </c>
      <c r="I215" s="7">
        <v>1.6663191751695778</v>
      </c>
      <c r="J215" s="7">
        <v>1.9975235213121658</v>
      </c>
      <c r="K215" s="7">
        <v>2.3945593843324104</v>
      </c>
    </row>
    <row r="216" spans="1:11" x14ac:dyDescent="0.25">
      <c r="A216" t="str">
        <f t="shared" si="6"/>
        <v>2006Suicide mortality, 25-44 yearsTMaori</v>
      </c>
      <c r="B216" s="6">
        <v>2006</v>
      </c>
      <c r="C216" s="6" t="s">
        <v>124</v>
      </c>
      <c r="D216" s="6" t="s">
        <v>74</v>
      </c>
      <c r="E216" s="6" t="s">
        <v>9</v>
      </c>
      <c r="F216" s="7">
        <v>23.25116007007027</v>
      </c>
      <c r="G216" s="7">
        <v>27.65778272394914</v>
      </c>
      <c r="H216" s="7">
        <v>32.656630337492956</v>
      </c>
      <c r="I216" s="7">
        <v>1.5093676198114421</v>
      </c>
      <c r="J216" s="7">
        <v>1.826162057586127</v>
      </c>
      <c r="K216" s="7">
        <v>2.2094470669668969</v>
      </c>
    </row>
    <row r="217" spans="1:11" x14ac:dyDescent="0.25">
      <c r="A217" t="str">
        <f t="shared" si="6"/>
        <v>2007Suicide mortality, 25-44 yearsTMaori</v>
      </c>
      <c r="B217" s="6">
        <v>2007</v>
      </c>
      <c r="C217" s="6" t="s">
        <v>124</v>
      </c>
      <c r="D217" s="6" t="s">
        <v>74</v>
      </c>
      <c r="E217" s="6" t="s">
        <v>9</v>
      </c>
      <c r="F217" s="7">
        <v>18.942169635005691</v>
      </c>
      <c r="G217" s="7">
        <v>22.943448313347883</v>
      </c>
      <c r="H217" s="7">
        <v>27.540134988533758</v>
      </c>
      <c r="I217" s="7">
        <v>1.257500376928498</v>
      </c>
      <c r="J217" s="7">
        <v>1.5445660780558481</v>
      </c>
      <c r="K217" s="7">
        <v>1.8971639398693199</v>
      </c>
    </row>
    <row r="218" spans="1:11" x14ac:dyDescent="0.25">
      <c r="A218" t="str">
        <f t="shared" si="6"/>
        <v>2008Suicide mortality, 25-44 yearsTMaori</v>
      </c>
      <c r="B218" s="6">
        <v>2008</v>
      </c>
      <c r="C218" s="6" t="s">
        <v>124</v>
      </c>
      <c r="D218" s="6" t="s">
        <v>74</v>
      </c>
      <c r="E218" s="6" t="s">
        <v>9</v>
      </c>
      <c r="F218" s="7">
        <v>17.650907308284232</v>
      </c>
      <c r="G218" s="7">
        <v>21.517115997837045</v>
      </c>
      <c r="H218" s="7">
        <v>25.978472894339998</v>
      </c>
      <c r="I218" s="7">
        <v>1.1664765293665287</v>
      </c>
      <c r="J218" s="7">
        <v>1.4404499271541011</v>
      </c>
      <c r="K218" s="7">
        <v>1.7787721744946352</v>
      </c>
    </row>
    <row r="219" spans="1:11" x14ac:dyDescent="0.25">
      <c r="A219" t="str">
        <f t="shared" si="6"/>
        <v>2009Suicide mortality, 25-44 yearsTMaori</v>
      </c>
      <c r="B219" s="6">
        <v>2009</v>
      </c>
      <c r="C219" s="6" t="s">
        <v>124</v>
      </c>
      <c r="D219" s="6" t="s">
        <v>74</v>
      </c>
      <c r="E219" s="6" t="s">
        <v>9</v>
      </c>
      <c r="F219" s="7">
        <v>19.80536582845674</v>
      </c>
      <c r="G219" s="7">
        <v>23.9074811161748</v>
      </c>
      <c r="H219" s="7">
        <v>28.608865554044922</v>
      </c>
      <c r="I219" s="7">
        <v>1.373233433432874</v>
      </c>
      <c r="J219" s="7">
        <v>1.6844032298677767</v>
      </c>
      <c r="K219" s="7">
        <v>2.0660829919472579</v>
      </c>
    </row>
    <row r="220" spans="1:11" x14ac:dyDescent="0.25">
      <c r="A220" t="str">
        <f t="shared" si="6"/>
        <v>2010Suicide mortality, 25-44 yearsTMaori</v>
      </c>
      <c r="B220" s="6">
        <v>2010</v>
      </c>
      <c r="C220" s="6" t="s">
        <v>124</v>
      </c>
      <c r="D220" s="6" t="s">
        <v>74</v>
      </c>
      <c r="E220" s="6" t="s">
        <v>9</v>
      </c>
      <c r="F220" s="7">
        <v>20.668884237421366</v>
      </c>
      <c r="G220" s="7">
        <v>24.849927769128971</v>
      </c>
      <c r="H220" s="7">
        <v>29.628391340305139</v>
      </c>
      <c r="I220" s="7">
        <v>1.423218452598255</v>
      </c>
      <c r="J220" s="7">
        <v>1.7400620855845623</v>
      </c>
      <c r="K220" s="7">
        <v>2.1274429488749651</v>
      </c>
    </row>
    <row r="221" spans="1:11" x14ac:dyDescent="0.25">
      <c r="A221" t="str">
        <f t="shared" si="6"/>
        <v>2011Suicide mortality, 25-44 yearsTMaori</v>
      </c>
      <c r="B221" s="6">
        <v>2011</v>
      </c>
      <c r="C221" s="6" t="s">
        <v>124</v>
      </c>
      <c r="D221" s="6" t="s">
        <v>74</v>
      </c>
      <c r="E221" s="6" t="s">
        <v>9</v>
      </c>
      <c r="F221" s="7">
        <v>21.117697734392674</v>
      </c>
      <c r="G221" s="7">
        <v>25.350565103313187</v>
      </c>
      <c r="H221" s="7">
        <v>30.183077451216633</v>
      </c>
      <c r="I221" s="7">
        <v>1.6008980177378798</v>
      </c>
      <c r="J221" s="7">
        <v>1.9597003404667426</v>
      </c>
      <c r="K221" s="7">
        <v>2.398919470118472</v>
      </c>
    </row>
    <row r="222" spans="1:11" x14ac:dyDescent="0.25">
      <c r="A222" t="str">
        <f t="shared" si="6"/>
        <v>2012Suicide mortality, 25-44 yearsTMaori</v>
      </c>
      <c r="B222" s="6">
        <v>2012</v>
      </c>
      <c r="C222" s="6" t="s">
        <v>124</v>
      </c>
      <c r="D222" s="6" t="s">
        <v>74</v>
      </c>
      <c r="E222" s="6" t="s">
        <v>9</v>
      </c>
      <c r="F222" s="7">
        <v>21.928566163622516</v>
      </c>
      <c r="G222" s="7">
        <v>26.227272156240904</v>
      </c>
      <c r="H222" s="7">
        <v>31.122354826650056</v>
      </c>
      <c r="I222" s="7">
        <v>1.6185416522377114</v>
      </c>
      <c r="J222" s="7">
        <v>1.97410193872393</v>
      </c>
      <c r="K222" s="7">
        <v>2.4077715016389485</v>
      </c>
    </row>
    <row r="223" spans="1:11" x14ac:dyDescent="0.25">
      <c r="A223" t="str">
        <f t="shared" si="6"/>
        <v>1996Suicide mortality, 25-44 yearsTnonMaori</v>
      </c>
      <c r="B223" s="6">
        <v>1996</v>
      </c>
      <c r="C223" s="6" t="s">
        <v>124</v>
      </c>
      <c r="D223" s="6" t="s">
        <v>74</v>
      </c>
      <c r="E223" s="6" t="s">
        <v>72</v>
      </c>
      <c r="F223" s="7">
        <v>17.898091043025172</v>
      </c>
      <c r="G223" s="7">
        <v>19.44606951064257</v>
      </c>
      <c r="H223" s="7">
        <v>21.092103018057649</v>
      </c>
      <c r="I223" s="7"/>
      <c r="J223" s="7"/>
      <c r="K223" s="7"/>
    </row>
    <row r="224" spans="1:11" x14ac:dyDescent="0.25">
      <c r="A224" t="str">
        <f t="shared" si="6"/>
        <v>1997Suicide mortality, 25-44 yearsTnonMaori</v>
      </c>
      <c r="B224" s="6">
        <v>1997</v>
      </c>
      <c r="C224" s="6" t="s">
        <v>124</v>
      </c>
      <c r="D224" s="6" t="s">
        <v>74</v>
      </c>
      <c r="E224" s="6" t="s">
        <v>72</v>
      </c>
      <c r="F224" s="7">
        <v>18.271604544500224</v>
      </c>
      <c r="G224" s="7">
        <v>19.832037818300222</v>
      </c>
      <c r="H224" s="7">
        <v>21.490107545506003</v>
      </c>
      <c r="I224" s="7"/>
      <c r="J224" s="7"/>
      <c r="K224" s="7"/>
    </row>
    <row r="225" spans="1:11" x14ac:dyDescent="0.25">
      <c r="A225" t="str">
        <f t="shared" si="6"/>
        <v>1998Suicide mortality, 25-44 yearsTnonMaori</v>
      </c>
      <c r="B225" s="6">
        <v>1998</v>
      </c>
      <c r="C225" s="6" t="s">
        <v>124</v>
      </c>
      <c r="D225" s="6" t="s">
        <v>74</v>
      </c>
      <c r="E225" s="6" t="s">
        <v>72</v>
      </c>
      <c r="F225" s="7">
        <v>17.443004341555703</v>
      </c>
      <c r="G225" s="7">
        <v>18.975614253724451</v>
      </c>
      <c r="H225" s="7">
        <v>20.60680604845863</v>
      </c>
      <c r="I225" s="7"/>
      <c r="J225" s="7"/>
      <c r="K225" s="7"/>
    </row>
    <row r="226" spans="1:11" x14ac:dyDescent="0.25">
      <c r="A226" t="str">
        <f t="shared" si="6"/>
        <v>1999Suicide mortality, 25-44 yearsTnonMaori</v>
      </c>
      <c r="B226" s="6">
        <v>1999</v>
      </c>
      <c r="C226" s="6" t="s">
        <v>124</v>
      </c>
      <c r="D226" s="6" t="s">
        <v>74</v>
      </c>
      <c r="E226" s="6" t="s">
        <v>72</v>
      </c>
      <c r="F226" s="7">
        <v>17.356801750553814</v>
      </c>
      <c r="G226" s="7">
        <v>18.891996817721534</v>
      </c>
      <c r="H226" s="7">
        <v>20.526579217995941</v>
      </c>
      <c r="I226" s="7"/>
      <c r="J226" s="7"/>
      <c r="K226" s="7"/>
    </row>
    <row r="227" spans="1:11" x14ac:dyDescent="0.25">
      <c r="A227" t="str">
        <f t="shared" si="6"/>
        <v>2000Suicide mortality, 25-44 yearsTnonMaori</v>
      </c>
      <c r="B227" s="6">
        <v>2000</v>
      </c>
      <c r="C227" s="6" t="s">
        <v>124</v>
      </c>
      <c r="D227" s="6" t="s">
        <v>74</v>
      </c>
      <c r="E227" s="6" t="s">
        <v>72</v>
      </c>
      <c r="F227" s="7">
        <v>16.998739345458571</v>
      </c>
      <c r="G227" s="7">
        <v>18.521270300942632</v>
      </c>
      <c r="H227" s="7">
        <v>20.143578954008177</v>
      </c>
      <c r="I227" s="7"/>
      <c r="J227" s="7"/>
      <c r="K227" s="7"/>
    </row>
    <row r="228" spans="1:11" x14ac:dyDescent="0.25">
      <c r="A228" t="str">
        <f t="shared" si="6"/>
        <v>2001Suicide mortality, 25-44 yearsTnonMaori</v>
      </c>
      <c r="B228" s="6">
        <v>2001</v>
      </c>
      <c r="C228" s="6" t="s">
        <v>124</v>
      </c>
      <c r="D228" s="6" t="s">
        <v>74</v>
      </c>
      <c r="E228" s="6" t="s">
        <v>72</v>
      </c>
      <c r="F228" s="7">
        <v>16.74493861991678</v>
      </c>
      <c r="G228" s="7">
        <v>18.249157472467974</v>
      </c>
      <c r="H228" s="7">
        <v>19.852236114956</v>
      </c>
      <c r="I228" s="7"/>
      <c r="J228" s="7"/>
      <c r="K228" s="7"/>
    </row>
    <row r="229" spans="1:11" x14ac:dyDescent="0.25">
      <c r="A229" t="str">
        <f t="shared" si="6"/>
        <v>2002Suicide mortality, 25-44 yearsTnonMaori</v>
      </c>
      <c r="B229" s="6">
        <v>2002</v>
      </c>
      <c r="C229" s="6" t="s">
        <v>124</v>
      </c>
      <c r="D229" s="6" t="s">
        <v>74</v>
      </c>
      <c r="E229" s="6" t="s">
        <v>72</v>
      </c>
      <c r="F229" s="7">
        <v>15.158414123726303</v>
      </c>
      <c r="G229" s="7">
        <v>16.589240401775793</v>
      </c>
      <c r="H229" s="7">
        <v>18.118732605784487</v>
      </c>
      <c r="I229" s="7"/>
      <c r="J229" s="7"/>
      <c r="K229" s="7"/>
    </row>
    <row r="230" spans="1:11" x14ac:dyDescent="0.25">
      <c r="A230" t="str">
        <f t="shared" si="6"/>
        <v>2003Suicide mortality, 25-44 yearsTnonMaori</v>
      </c>
      <c r="B230" s="6">
        <v>2003</v>
      </c>
      <c r="C230" s="6" t="s">
        <v>124</v>
      </c>
      <c r="D230" s="6" t="s">
        <v>74</v>
      </c>
      <c r="E230" s="6" t="s">
        <v>72</v>
      </c>
      <c r="F230" s="7">
        <v>14.552126103385273</v>
      </c>
      <c r="G230" s="7">
        <v>15.951708955666104</v>
      </c>
      <c r="H230" s="7">
        <v>17.449572910763866</v>
      </c>
      <c r="I230" s="7"/>
      <c r="J230" s="7"/>
      <c r="K230" s="7"/>
    </row>
    <row r="231" spans="1:11" x14ac:dyDescent="0.25">
      <c r="A231" t="str">
        <f t="shared" si="6"/>
        <v>2004Suicide mortality, 25-44 yearsTnonMaori</v>
      </c>
      <c r="B231" s="6">
        <v>2004</v>
      </c>
      <c r="C231" s="6" t="s">
        <v>124</v>
      </c>
      <c r="D231" s="6" t="s">
        <v>74</v>
      </c>
      <c r="E231" s="6" t="s">
        <v>72</v>
      </c>
      <c r="F231" s="7">
        <v>13.924076331168539</v>
      </c>
      <c r="G231" s="7">
        <v>15.289550350562294</v>
      </c>
      <c r="H231" s="7">
        <v>16.752734091715951</v>
      </c>
      <c r="I231" s="7"/>
      <c r="J231" s="7"/>
      <c r="K231" s="7"/>
    </row>
    <row r="232" spans="1:11" x14ac:dyDescent="0.25">
      <c r="A232" t="str">
        <f t="shared" si="6"/>
        <v>2005Suicide mortality, 25-44 yearsTnonMaori</v>
      </c>
      <c r="B232" s="6">
        <v>2005</v>
      </c>
      <c r="C232" s="6" t="s">
        <v>124</v>
      </c>
      <c r="D232" s="6" t="s">
        <v>74</v>
      </c>
      <c r="E232" s="6" t="s">
        <v>72</v>
      </c>
      <c r="F232" s="7">
        <v>14.226536244842801</v>
      </c>
      <c r="G232" s="7">
        <v>15.600989639835937</v>
      </c>
      <c r="H232" s="7">
        <v>17.072382313190396</v>
      </c>
      <c r="I232" s="7"/>
      <c r="J232" s="7"/>
      <c r="K232" s="7"/>
    </row>
    <row r="233" spans="1:11" x14ac:dyDescent="0.25">
      <c r="A233" t="str">
        <f t="shared" si="6"/>
        <v>2006Suicide mortality, 25-44 yearsTnonMaori</v>
      </c>
      <c r="B233" s="6">
        <v>2006</v>
      </c>
      <c r="C233" s="6" t="s">
        <v>124</v>
      </c>
      <c r="D233" s="6" t="s">
        <v>74</v>
      </c>
      <c r="E233" s="6" t="s">
        <v>72</v>
      </c>
      <c r="F233" s="7">
        <v>13.789833129959165</v>
      </c>
      <c r="G233" s="7">
        <v>15.145305756986312</v>
      </c>
      <c r="H233" s="7">
        <v>16.597992197080519</v>
      </c>
      <c r="I233" s="7"/>
      <c r="J233" s="7"/>
      <c r="K233" s="7"/>
    </row>
    <row r="234" spans="1:11" x14ac:dyDescent="0.25">
      <c r="A234" t="str">
        <f t="shared" si="6"/>
        <v>2007Suicide mortality, 25-44 yearsTnonMaori</v>
      </c>
      <c r="B234" s="6">
        <v>2007</v>
      </c>
      <c r="C234" s="6" t="s">
        <v>124</v>
      </c>
      <c r="D234" s="6" t="s">
        <v>74</v>
      </c>
      <c r="E234" s="6" t="s">
        <v>72</v>
      </c>
      <c r="F234" s="7">
        <v>13.510466983957768</v>
      </c>
      <c r="G234" s="7">
        <v>14.854300271974701</v>
      </c>
      <c r="H234" s="7">
        <v>16.295624354908572</v>
      </c>
      <c r="I234" s="7"/>
      <c r="J234" s="7"/>
      <c r="K234" s="7"/>
    </row>
    <row r="235" spans="1:11" x14ac:dyDescent="0.25">
      <c r="A235" t="str">
        <f t="shared" si="6"/>
        <v>2008Suicide mortality, 25-44 yearsTnonMaori</v>
      </c>
      <c r="B235" s="6">
        <v>2008</v>
      </c>
      <c r="C235" s="6" t="s">
        <v>124</v>
      </c>
      <c r="D235" s="6" t="s">
        <v>74</v>
      </c>
      <c r="E235" s="6" t="s">
        <v>72</v>
      </c>
      <c r="F235" s="7">
        <v>13.583434824341488</v>
      </c>
      <c r="G235" s="7">
        <v>14.937774366338745</v>
      </c>
      <c r="H235" s="7">
        <v>16.390595613907411</v>
      </c>
      <c r="I235" s="7"/>
      <c r="J235" s="7"/>
      <c r="K235" s="7"/>
    </row>
    <row r="236" spans="1:11" x14ac:dyDescent="0.25">
      <c r="A236" t="str">
        <f t="shared" si="6"/>
        <v>2009Suicide mortality, 25-44 yearsTnonMaori</v>
      </c>
      <c r="B236" s="6">
        <v>2009</v>
      </c>
      <c r="C236" s="6" t="s">
        <v>124</v>
      </c>
      <c r="D236" s="6" t="s">
        <v>74</v>
      </c>
      <c r="E236" s="6" t="s">
        <v>72</v>
      </c>
      <c r="F236" s="7">
        <v>12.871385159298411</v>
      </c>
      <c r="G236" s="7">
        <v>14.193442931151054</v>
      </c>
      <c r="H236" s="7">
        <v>15.614440088532131</v>
      </c>
      <c r="I236" s="7"/>
      <c r="J236" s="7"/>
      <c r="K236" s="7"/>
    </row>
    <row r="237" spans="1:11" x14ac:dyDescent="0.25">
      <c r="A237" t="str">
        <f t="shared" si="6"/>
        <v>2010Suicide mortality, 25-44 yearsTnonMaori</v>
      </c>
      <c r="B237" s="6">
        <v>2010</v>
      </c>
      <c r="C237" s="6" t="s">
        <v>124</v>
      </c>
      <c r="D237" s="6" t="s">
        <v>74</v>
      </c>
      <c r="E237" s="6" t="s">
        <v>72</v>
      </c>
      <c r="F237" s="7">
        <v>12.953903584908378</v>
      </c>
      <c r="G237" s="7">
        <v>14.281058115682582</v>
      </c>
      <c r="H237" s="7">
        <v>15.707289463728618</v>
      </c>
      <c r="I237" s="7"/>
      <c r="J237" s="7"/>
      <c r="K237" s="7"/>
    </row>
    <row r="238" spans="1:11" x14ac:dyDescent="0.25">
      <c r="A238" t="str">
        <f t="shared" si="6"/>
        <v>2011Suicide mortality, 25-44 yearsTnonMaori</v>
      </c>
      <c r="B238" s="6">
        <v>2011</v>
      </c>
      <c r="C238" s="6" t="s">
        <v>124</v>
      </c>
      <c r="D238" s="6" t="s">
        <v>74</v>
      </c>
      <c r="E238" s="6" t="s">
        <v>72</v>
      </c>
      <c r="F238" s="7">
        <v>11.674296433361011</v>
      </c>
      <c r="G238" s="7">
        <v>12.935939531079244</v>
      </c>
      <c r="H238" s="7">
        <v>14.296756133609895</v>
      </c>
      <c r="I238" s="7"/>
      <c r="J238" s="7"/>
      <c r="K238" s="7"/>
    </row>
    <row r="239" spans="1:11" x14ac:dyDescent="0.25">
      <c r="A239" t="str">
        <f t="shared" si="6"/>
        <v>2012Suicide mortality, 25-44 yearsTnonMaori</v>
      </c>
      <c r="B239" s="6">
        <v>2012</v>
      </c>
      <c r="C239" s="6" t="s">
        <v>124</v>
      </c>
      <c r="D239" s="6" t="s">
        <v>74</v>
      </c>
      <c r="E239" s="6" t="s">
        <v>72</v>
      </c>
      <c r="F239" s="7">
        <v>12.009202241364067</v>
      </c>
      <c r="G239" s="7">
        <v>13.28567266044749</v>
      </c>
      <c r="H239" s="7">
        <v>14.66088608505175</v>
      </c>
      <c r="I239" s="7"/>
      <c r="J239" s="7"/>
      <c r="K239" s="7"/>
    </row>
    <row r="240" spans="1:11" x14ac:dyDescent="0.25">
      <c r="A240" t="str">
        <f t="shared" ref="A240:A281" si="7">B240&amp;C240&amp;D240&amp;E240</f>
        <v>1996Suicide mortality, 25-44 yearsFMaori</v>
      </c>
      <c r="B240" s="6">
        <v>1996</v>
      </c>
      <c r="C240" s="6" t="s">
        <v>124</v>
      </c>
      <c r="D240" s="6" t="s">
        <v>71</v>
      </c>
      <c r="E240" s="6" t="s">
        <v>9</v>
      </c>
      <c r="F240" s="7">
        <v>8.8168075621392887</v>
      </c>
      <c r="G240" s="7">
        <v>12.976360755942846</v>
      </c>
      <c r="H240" s="7">
        <v>18.418908287817871</v>
      </c>
      <c r="I240" s="7">
        <v>1.1954828668295394</v>
      </c>
      <c r="J240" s="7">
        <v>1.7817284890078728</v>
      </c>
      <c r="K240" s="7">
        <v>2.6554595608394687</v>
      </c>
    </row>
    <row r="241" spans="1:11" x14ac:dyDescent="0.25">
      <c r="A241" t="str">
        <f t="shared" si="7"/>
        <v>1997Suicide mortality, 25-44 yearsFMaori</v>
      </c>
      <c r="B241" s="6">
        <v>1997</v>
      </c>
      <c r="C241" s="6" t="s">
        <v>124</v>
      </c>
      <c r="D241" s="6" t="s">
        <v>71</v>
      </c>
      <c r="E241" s="6" t="s">
        <v>9</v>
      </c>
      <c r="F241" s="7">
        <v>7.8722786926317383</v>
      </c>
      <c r="G241" s="7">
        <v>11.754657623345127</v>
      </c>
      <c r="H241" s="7">
        <v>16.881649120722198</v>
      </c>
      <c r="I241" s="7">
        <v>0.91053756031898303</v>
      </c>
      <c r="J241" s="7">
        <v>1.3612884229454805</v>
      </c>
      <c r="K241" s="7">
        <v>2.0351781751828071</v>
      </c>
    </row>
    <row r="242" spans="1:11" x14ac:dyDescent="0.25">
      <c r="A242" t="str">
        <f t="shared" si="7"/>
        <v>1998Suicide mortality, 25-44 yearsFMaori</v>
      </c>
      <c r="B242" s="6">
        <v>1998</v>
      </c>
      <c r="C242" s="6" t="s">
        <v>124</v>
      </c>
      <c r="D242" s="6" t="s">
        <v>71</v>
      </c>
      <c r="E242" s="6" t="s">
        <v>9</v>
      </c>
      <c r="F242" s="7">
        <v>4.4577061456145506</v>
      </c>
      <c r="G242" s="7">
        <v>7.4040240562902078</v>
      </c>
      <c r="H242" s="7">
        <v>11.562300716562316</v>
      </c>
      <c r="I242" s="7">
        <v>0.56722450181262885</v>
      </c>
      <c r="J242" s="7">
        <v>0.91962285532715948</v>
      </c>
      <c r="K242" s="7">
        <v>1.4909549805015998</v>
      </c>
    </row>
    <row r="243" spans="1:11" x14ac:dyDescent="0.25">
      <c r="A243" t="str">
        <f t="shared" si="7"/>
        <v>1999Suicide mortality, 25-44 yearsFMaori</v>
      </c>
      <c r="B243" s="6">
        <v>1999</v>
      </c>
      <c r="C243" s="6" t="s">
        <v>124</v>
      </c>
      <c r="D243" s="6" t="s">
        <v>71</v>
      </c>
      <c r="E243" s="6" t="s">
        <v>9</v>
      </c>
      <c r="F243" s="7">
        <v>6.1586510468251685</v>
      </c>
      <c r="G243" s="7">
        <v>9.5166143706130555</v>
      </c>
      <c r="H243" s="7">
        <v>14.048400133568419</v>
      </c>
      <c r="I243" s="7">
        <v>0.80323983870299021</v>
      </c>
      <c r="J243" s="7">
        <v>1.2375383382382041</v>
      </c>
      <c r="K243" s="7">
        <v>1.9066548555190264</v>
      </c>
    </row>
    <row r="244" spans="1:11" x14ac:dyDescent="0.25">
      <c r="A244" t="str">
        <f t="shared" si="7"/>
        <v>2000Suicide mortality, 25-44 yearsFMaori</v>
      </c>
      <c r="B244" s="6">
        <v>2000</v>
      </c>
      <c r="C244" s="6" t="s">
        <v>124</v>
      </c>
      <c r="D244" s="6" t="s">
        <v>71</v>
      </c>
      <c r="E244" s="6" t="s">
        <v>9</v>
      </c>
      <c r="F244" s="7">
        <v>6.0836768245260311</v>
      </c>
      <c r="G244" s="7">
        <v>9.4007609546729984</v>
      </c>
      <c r="H244" s="7">
        <v>13.877377637480683</v>
      </c>
      <c r="I244" s="7">
        <v>0.8044705656586707</v>
      </c>
      <c r="J244" s="7">
        <v>1.2411557427077471</v>
      </c>
      <c r="K244" s="7">
        <v>1.9148837054033685</v>
      </c>
    </row>
    <row r="245" spans="1:11" x14ac:dyDescent="0.25">
      <c r="A245" t="str">
        <f t="shared" si="7"/>
        <v>2001Suicide mortality, 25-44 yearsFMaori</v>
      </c>
      <c r="B245" s="6">
        <v>2001</v>
      </c>
      <c r="C245" s="6" t="s">
        <v>124</v>
      </c>
      <c r="D245" s="6" t="s">
        <v>71</v>
      </c>
      <c r="E245" s="6" t="s">
        <v>9</v>
      </c>
      <c r="F245" s="7">
        <v>6.6624249861245239</v>
      </c>
      <c r="G245" s="7">
        <v>10.10980467748276</v>
      </c>
      <c r="H245" s="7">
        <v>14.709235020458506</v>
      </c>
      <c r="I245" s="7">
        <v>0.80420001658171503</v>
      </c>
      <c r="J245" s="7">
        <v>1.2201202327088421</v>
      </c>
      <c r="K245" s="7">
        <v>1.851148161614359</v>
      </c>
    </row>
    <row r="246" spans="1:11" x14ac:dyDescent="0.25">
      <c r="A246" t="str">
        <f t="shared" si="7"/>
        <v>2002Suicide mortality, 25-44 yearsFMaori</v>
      </c>
      <c r="B246" s="6">
        <v>2002</v>
      </c>
      <c r="C246" s="6" t="s">
        <v>124</v>
      </c>
      <c r="D246" s="6" t="s">
        <v>71</v>
      </c>
      <c r="E246" s="6" t="s">
        <v>9</v>
      </c>
      <c r="F246" s="7">
        <v>6.6270940308648107</v>
      </c>
      <c r="G246" s="7">
        <v>10.056192207925733</v>
      </c>
      <c r="H246" s="7">
        <v>14.631231692016573</v>
      </c>
      <c r="I246" s="7">
        <v>0.87332721354232323</v>
      </c>
      <c r="J246" s="7">
        <v>1.3292051265183662</v>
      </c>
      <c r="K246" s="7">
        <v>2.0230518881879362</v>
      </c>
    </row>
    <row r="247" spans="1:11" x14ac:dyDescent="0.25">
      <c r="A247" t="str">
        <f t="shared" si="7"/>
        <v>2003Suicide mortality, 25-44 yearsFMaori</v>
      </c>
      <c r="B247" s="6">
        <v>2003</v>
      </c>
      <c r="C247" s="6" t="s">
        <v>124</v>
      </c>
      <c r="D247" s="6" t="s">
        <v>71</v>
      </c>
      <c r="E247" s="6" t="s">
        <v>9</v>
      </c>
      <c r="F247" s="7">
        <v>7.8352591608759345</v>
      </c>
      <c r="G247" s="7">
        <v>11.531741933943541</v>
      </c>
      <c r="H247" s="7">
        <v>16.368387183040884</v>
      </c>
      <c r="I247" s="7">
        <v>1.0195101969440079</v>
      </c>
      <c r="J247" s="7">
        <v>1.5161997263891238</v>
      </c>
      <c r="K247" s="7">
        <v>2.2548686783058325</v>
      </c>
    </row>
    <row r="248" spans="1:11" x14ac:dyDescent="0.25">
      <c r="A248" t="str">
        <f t="shared" si="7"/>
        <v>2004Suicide mortality, 25-44 yearsFMaori</v>
      </c>
      <c r="B248" s="6">
        <v>2004</v>
      </c>
      <c r="C248" s="6" t="s">
        <v>124</v>
      </c>
      <c r="D248" s="6" t="s">
        <v>71</v>
      </c>
      <c r="E248" s="6" t="s">
        <v>9</v>
      </c>
      <c r="F248" s="7">
        <v>11.080325873233644</v>
      </c>
      <c r="G248" s="7">
        <v>15.440439371163121</v>
      </c>
      <c r="H248" s="7">
        <v>20.946699483300971</v>
      </c>
      <c r="I248" s="7">
        <v>1.4810523709334362</v>
      </c>
      <c r="J248" s="7">
        <v>2.1183149802278165</v>
      </c>
      <c r="K248" s="7">
        <v>3.029776963679867</v>
      </c>
    </row>
    <row r="249" spans="1:11" x14ac:dyDescent="0.25">
      <c r="A249" t="str">
        <f t="shared" si="7"/>
        <v>2005Suicide mortality, 25-44 yearsFMaori</v>
      </c>
      <c r="B249" s="6">
        <v>2005</v>
      </c>
      <c r="C249" s="6" t="s">
        <v>124</v>
      </c>
      <c r="D249" s="6" t="s">
        <v>71</v>
      </c>
      <c r="E249" s="6" t="s">
        <v>9</v>
      </c>
      <c r="F249" s="7">
        <v>10.758508670053169</v>
      </c>
      <c r="G249" s="7">
        <v>15.059193570188587</v>
      </c>
      <c r="H249" s="7">
        <v>20.506347453422517</v>
      </c>
      <c r="I249" s="7">
        <v>1.3935514052751914</v>
      </c>
      <c r="J249" s="7">
        <v>1.9941549105979568</v>
      </c>
      <c r="K249" s="7">
        <v>2.8536111351246887</v>
      </c>
    </row>
    <row r="250" spans="1:11" x14ac:dyDescent="0.25">
      <c r="A250" t="str">
        <f t="shared" si="7"/>
        <v>2006Suicide mortality, 25-44 yearsFMaori</v>
      </c>
      <c r="B250" s="6">
        <v>2006</v>
      </c>
      <c r="C250" s="6" t="s">
        <v>124</v>
      </c>
      <c r="D250" s="6" t="s">
        <v>71</v>
      </c>
      <c r="E250" s="6" t="s">
        <v>9</v>
      </c>
      <c r="F250" s="7">
        <v>9.8208997001021938</v>
      </c>
      <c r="G250" s="7">
        <v>13.948313170010985</v>
      </c>
      <c r="H250" s="7">
        <v>19.225912350841387</v>
      </c>
      <c r="I250" s="7">
        <v>1.3148910042594817</v>
      </c>
      <c r="J250" s="7">
        <v>1.9052165946434461</v>
      </c>
      <c r="K250" s="7">
        <v>2.7605712266234739</v>
      </c>
    </row>
    <row r="251" spans="1:11" x14ac:dyDescent="0.25">
      <c r="A251" t="str">
        <f t="shared" si="7"/>
        <v>2007Suicide mortality, 25-44 yearsFMaori</v>
      </c>
      <c r="B251" s="6">
        <v>2007</v>
      </c>
      <c r="C251" s="6" t="s">
        <v>124</v>
      </c>
      <c r="D251" s="6" t="s">
        <v>71</v>
      </c>
      <c r="E251" s="6" t="s">
        <v>9</v>
      </c>
      <c r="F251" s="7">
        <v>6.9300982810326666</v>
      </c>
      <c r="G251" s="7">
        <v>10.42915578720064</v>
      </c>
      <c r="H251" s="7">
        <v>15.073033866321067</v>
      </c>
      <c r="I251" s="7">
        <v>0.9867271023506069</v>
      </c>
      <c r="J251" s="7">
        <v>1.4954988346309557</v>
      </c>
      <c r="K251" s="7">
        <v>2.2666011291821802</v>
      </c>
    </row>
    <row r="252" spans="1:11" x14ac:dyDescent="0.25">
      <c r="A252" t="str">
        <f t="shared" si="7"/>
        <v>2008Suicide mortality, 25-44 yearsFMaori</v>
      </c>
      <c r="B252" s="6">
        <v>2008</v>
      </c>
      <c r="C252" s="6" t="s">
        <v>124</v>
      </c>
      <c r="D252" s="6" t="s">
        <v>71</v>
      </c>
      <c r="E252" s="6" t="s">
        <v>9</v>
      </c>
      <c r="F252" s="7">
        <v>6.3358705326443081</v>
      </c>
      <c r="G252" s="7">
        <v>9.6992475685959079</v>
      </c>
      <c r="H252" s="7">
        <v>14.211644960054672</v>
      </c>
      <c r="I252" s="7">
        <v>0.81789019088579618</v>
      </c>
      <c r="J252" s="7">
        <v>1.2521477391088294</v>
      </c>
      <c r="K252" s="7">
        <v>1.9169736696038684</v>
      </c>
    </row>
    <row r="253" spans="1:11" x14ac:dyDescent="0.25">
      <c r="A253" t="str">
        <f t="shared" si="7"/>
        <v>2009Suicide mortality, 25-44 yearsFMaori</v>
      </c>
      <c r="B253" s="6">
        <v>2009</v>
      </c>
      <c r="C253" s="6" t="s">
        <v>124</v>
      </c>
      <c r="D253" s="6" t="s">
        <v>71</v>
      </c>
      <c r="E253" s="6" t="s">
        <v>9</v>
      </c>
      <c r="F253" s="7">
        <v>7.0266992102717643</v>
      </c>
      <c r="G253" s="7">
        <v>10.574531234902482</v>
      </c>
      <c r="H253" s="7">
        <v>15.283141864633903</v>
      </c>
      <c r="I253" s="7">
        <v>1.0569094546511471</v>
      </c>
      <c r="J253" s="7">
        <v>1.6098912319002328</v>
      </c>
      <c r="K253" s="7">
        <v>2.4521966069503134</v>
      </c>
    </row>
    <row r="254" spans="1:11" x14ac:dyDescent="0.25">
      <c r="A254" t="str">
        <f t="shared" si="7"/>
        <v>2010Suicide mortality, 25-44 yearsFMaori</v>
      </c>
      <c r="B254" s="6">
        <v>2010</v>
      </c>
      <c r="C254" s="6" t="s">
        <v>124</v>
      </c>
      <c r="D254" s="6" t="s">
        <v>71</v>
      </c>
      <c r="E254" s="6" t="s">
        <v>9</v>
      </c>
      <c r="F254" s="7">
        <v>7.4321892585619604</v>
      </c>
      <c r="G254" s="7">
        <v>11.097528877892573</v>
      </c>
      <c r="H254" s="7">
        <v>15.937902627771313</v>
      </c>
      <c r="I254" s="7">
        <v>1.1174485761273931</v>
      </c>
      <c r="J254" s="7">
        <v>1.6928204747062661</v>
      </c>
      <c r="K254" s="7">
        <v>2.5644501418721704</v>
      </c>
    </row>
    <row r="255" spans="1:11" x14ac:dyDescent="0.25">
      <c r="A255" t="str">
        <f t="shared" si="7"/>
        <v>2011Suicide mortality, 25-44 yearsFMaori</v>
      </c>
      <c r="B255" s="6">
        <v>2011</v>
      </c>
      <c r="C255" s="6" t="s">
        <v>124</v>
      </c>
      <c r="D255" s="6" t="s">
        <v>71</v>
      </c>
      <c r="E255" s="6" t="s">
        <v>9</v>
      </c>
      <c r="F255" s="7">
        <v>8.4311734546987793</v>
      </c>
      <c r="G255" s="7">
        <v>12.326290320922189</v>
      </c>
      <c r="H255" s="7">
        <v>17.401044106860134</v>
      </c>
      <c r="I255" s="7">
        <v>1.393732590104682</v>
      </c>
      <c r="J255" s="7">
        <v>2.0884345082926377</v>
      </c>
      <c r="K255" s="7">
        <v>3.1294085582801205</v>
      </c>
    </row>
    <row r="256" spans="1:11" x14ac:dyDescent="0.25">
      <c r="A256" t="str">
        <f t="shared" si="7"/>
        <v>2012Suicide mortality, 25-44 yearsFMaori</v>
      </c>
      <c r="B256" s="6">
        <v>2012</v>
      </c>
      <c r="C256" s="6" t="s">
        <v>124</v>
      </c>
      <c r="D256" s="6" t="s">
        <v>71</v>
      </c>
      <c r="E256" s="6" t="s">
        <v>9</v>
      </c>
      <c r="F256" s="7">
        <v>9.6510273283223427</v>
      </c>
      <c r="G256" s="7">
        <v>13.779549876649199</v>
      </c>
      <c r="H256" s="7">
        <v>19.076705296818112</v>
      </c>
      <c r="I256" s="7">
        <v>1.4593564013311549</v>
      </c>
      <c r="J256" s="7">
        <v>2.1387673908394071</v>
      </c>
      <c r="K256" s="7">
        <v>3.1344817125861271</v>
      </c>
    </row>
    <row r="257" spans="1:11" x14ac:dyDescent="0.25">
      <c r="A257" t="str">
        <f t="shared" si="7"/>
        <v>1996Suicide mortality, 25-44 yearsFnonMaori</v>
      </c>
      <c r="B257" s="6">
        <v>1996</v>
      </c>
      <c r="C257" s="6" t="s">
        <v>124</v>
      </c>
      <c r="D257" s="6" t="s">
        <v>71</v>
      </c>
      <c r="E257" s="6" t="s">
        <v>72</v>
      </c>
      <c r="F257" s="7">
        <v>5.9968145374097261</v>
      </c>
      <c r="G257" s="7">
        <v>7.2830180557805004</v>
      </c>
      <c r="H257" s="7">
        <v>8.7633632193370197</v>
      </c>
      <c r="I257" s="7"/>
      <c r="J257" s="7"/>
      <c r="K257" s="7"/>
    </row>
    <row r="258" spans="1:11" x14ac:dyDescent="0.25">
      <c r="A258" t="str">
        <f t="shared" si="7"/>
        <v>1997Suicide mortality, 25-44 yearsFnonMaori</v>
      </c>
      <c r="B258" s="6">
        <v>1997</v>
      </c>
      <c r="C258" s="6" t="s">
        <v>124</v>
      </c>
      <c r="D258" s="6" t="s">
        <v>71</v>
      </c>
      <c r="E258" s="6" t="s">
        <v>72</v>
      </c>
      <c r="F258" s="7">
        <v>7.2398429047772819</v>
      </c>
      <c r="G258" s="7">
        <v>8.6349501143270206</v>
      </c>
      <c r="H258" s="7">
        <v>10.22050851215347</v>
      </c>
      <c r="I258" s="7"/>
      <c r="J258" s="7"/>
      <c r="K258" s="7"/>
    </row>
    <row r="259" spans="1:11" x14ac:dyDescent="0.25">
      <c r="A259" t="str">
        <f t="shared" si="7"/>
        <v>1998Suicide mortality, 25-44 yearsFnonMaori</v>
      </c>
      <c r="B259" s="6">
        <v>1998</v>
      </c>
      <c r="C259" s="6" t="s">
        <v>124</v>
      </c>
      <c r="D259" s="6" t="s">
        <v>71</v>
      </c>
      <c r="E259" s="6" t="s">
        <v>72</v>
      </c>
      <c r="F259" s="7">
        <v>6.7068252299738926</v>
      </c>
      <c r="G259" s="7">
        <v>8.0511527235327325</v>
      </c>
      <c r="H259" s="7">
        <v>9.5859230449344999</v>
      </c>
      <c r="I259" s="7"/>
      <c r="J259" s="7"/>
      <c r="K259" s="7"/>
    </row>
    <row r="260" spans="1:11" x14ac:dyDescent="0.25">
      <c r="A260" t="str">
        <f t="shared" si="7"/>
        <v>1999Suicide mortality, 25-44 yearsFnonMaori</v>
      </c>
      <c r="B260" s="6">
        <v>1999</v>
      </c>
      <c r="C260" s="6" t="s">
        <v>124</v>
      </c>
      <c r="D260" s="6" t="s">
        <v>71</v>
      </c>
      <c r="E260" s="6" t="s">
        <v>72</v>
      </c>
      <c r="F260" s="7">
        <v>6.3651791717753019</v>
      </c>
      <c r="G260" s="7">
        <v>7.6899551929527981</v>
      </c>
      <c r="H260" s="7">
        <v>9.209146554019874</v>
      </c>
      <c r="I260" s="7"/>
      <c r="J260" s="7"/>
      <c r="K260" s="7"/>
    </row>
    <row r="261" spans="1:11" x14ac:dyDescent="0.25">
      <c r="A261" t="str">
        <f t="shared" si="7"/>
        <v>2000Suicide mortality, 25-44 yearsFnonMaori</v>
      </c>
      <c r="B261" s="6">
        <v>2000</v>
      </c>
      <c r="C261" s="6" t="s">
        <v>124</v>
      </c>
      <c r="D261" s="6" t="s">
        <v>71</v>
      </c>
      <c r="E261" s="6" t="s">
        <v>72</v>
      </c>
      <c r="F261" s="7">
        <v>6.2477804129434524</v>
      </c>
      <c r="G261" s="7">
        <v>7.5741992976352694</v>
      </c>
      <c r="H261" s="7">
        <v>9.098927047520398</v>
      </c>
      <c r="I261" s="7"/>
      <c r="J261" s="7"/>
      <c r="K261" s="7"/>
    </row>
    <row r="262" spans="1:11" x14ac:dyDescent="0.25">
      <c r="A262" t="str">
        <f t="shared" si="7"/>
        <v>2001Suicide mortality, 25-44 yearsFnonMaori</v>
      </c>
      <c r="B262" s="6">
        <v>2001</v>
      </c>
      <c r="C262" s="6" t="s">
        <v>124</v>
      </c>
      <c r="D262" s="6" t="s">
        <v>71</v>
      </c>
      <c r="E262" s="6" t="s">
        <v>72</v>
      </c>
      <c r="F262" s="7">
        <v>6.8971173058556339</v>
      </c>
      <c r="G262" s="7">
        <v>8.2859085575833333</v>
      </c>
      <c r="H262" s="7">
        <v>9.8722859837869255</v>
      </c>
      <c r="I262" s="7"/>
      <c r="J262" s="7"/>
      <c r="K262" s="7"/>
    </row>
    <row r="263" spans="1:11" x14ac:dyDescent="0.25">
      <c r="A263" t="str">
        <f t="shared" si="7"/>
        <v>2002Suicide mortality, 25-44 yearsFnonMaori</v>
      </c>
      <c r="B263" s="6">
        <v>2002</v>
      </c>
      <c r="C263" s="6" t="s">
        <v>124</v>
      </c>
      <c r="D263" s="6" t="s">
        <v>71</v>
      </c>
      <c r="E263" s="6" t="s">
        <v>72</v>
      </c>
      <c r="F263" s="7">
        <v>6.2515754975662476</v>
      </c>
      <c r="G263" s="7">
        <v>7.5655683289954441</v>
      </c>
      <c r="H263" s="7">
        <v>9.0741785562210122</v>
      </c>
      <c r="I263" s="7"/>
      <c r="J263" s="7"/>
      <c r="K263" s="7"/>
    </row>
    <row r="264" spans="1:11" x14ac:dyDescent="0.25">
      <c r="A264" t="str">
        <f t="shared" si="7"/>
        <v>2003Suicide mortality, 25-44 yearsFnonMaori</v>
      </c>
      <c r="B264" s="6">
        <v>2003</v>
      </c>
      <c r="C264" s="6" t="s">
        <v>124</v>
      </c>
      <c r="D264" s="6" t="s">
        <v>71</v>
      </c>
      <c r="E264" s="6" t="s">
        <v>72</v>
      </c>
      <c r="F264" s="7">
        <v>6.3006818149686632</v>
      </c>
      <c r="G264" s="7">
        <v>7.6056879138256663</v>
      </c>
      <c r="H264" s="7">
        <v>9.1013395311415959</v>
      </c>
      <c r="I264" s="7"/>
      <c r="J264" s="7"/>
      <c r="K264" s="7"/>
    </row>
    <row r="265" spans="1:11" x14ac:dyDescent="0.25">
      <c r="A265" t="str">
        <f t="shared" si="7"/>
        <v>2004Suicide mortality, 25-44 yearsFnonMaori</v>
      </c>
      <c r="B265" s="6">
        <v>2004</v>
      </c>
      <c r="C265" s="6" t="s">
        <v>124</v>
      </c>
      <c r="D265" s="6" t="s">
        <v>71</v>
      </c>
      <c r="E265" s="6" t="s">
        <v>72</v>
      </c>
      <c r="F265" s="7">
        <v>6.0230579167217098</v>
      </c>
      <c r="G265" s="7">
        <v>7.2890195817349897</v>
      </c>
      <c r="H265" s="7">
        <v>8.7424846763940351</v>
      </c>
      <c r="I265" s="7"/>
      <c r="J265" s="7"/>
      <c r="K265" s="7"/>
    </row>
    <row r="266" spans="1:11" x14ac:dyDescent="0.25">
      <c r="A266" t="str">
        <f t="shared" si="7"/>
        <v>2005Suicide mortality, 25-44 yearsFnonMaori</v>
      </c>
      <c r="B266" s="6">
        <v>2005</v>
      </c>
      <c r="C266" s="6" t="s">
        <v>124</v>
      </c>
      <c r="D266" s="6" t="s">
        <v>71</v>
      </c>
      <c r="E266" s="6" t="s">
        <v>72</v>
      </c>
      <c r="F266" s="7">
        <v>6.276173481218585</v>
      </c>
      <c r="G266" s="7">
        <v>7.5516668690864224</v>
      </c>
      <c r="H266" s="7">
        <v>9.0102080758424474</v>
      </c>
      <c r="I266" s="7"/>
      <c r="J266" s="7"/>
      <c r="K266" s="7"/>
    </row>
    <row r="267" spans="1:11" x14ac:dyDescent="0.25">
      <c r="A267" t="str">
        <f t="shared" si="7"/>
        <v>2006Suicide mortality, 25-44 yearsFnonMaori</v>
      </c>
      <c r="B267" s="6">
        <v>2006</v>
      </c>
      <c r="C267" s="6" t="s">
        <v>124</v>
      </c>
      <c r="D267" s="6" t="s">
        <v>71</v>
      </c>
      <c r="E267" s="6" t="s">
        <v>72</v>
      </c>
      <c r="F267" s="7">
        <v>6.0598818637578455</v>
      </c>
      <c r="G267" s="7">
        <v>7.3211167744533308</v>
      </c>
      <c r="H267" s="7">
        <v>8.7674421532156561</v>
      </c>
      <c r="I267" s="7"/>
      <c r="J267" s="7"/>
      <c r="K267" s="7"/>
    </row>
    <row r="268" spans="1:11" x14ac:dyDescent="0.25">
      <c r="A268" t="str">
        <f t="shared" si="7"/>
        <v>2007Suicide mortality, 25-44 yearsFnonMaori</v>
      </c>
      <c r="B268" s="6">
        <v>2007</v>
      </c>
      <c r="C268" s="6" t="s">
        <v>124</v>
      </c>
      <c r="D268" s="6" t="s">
        <v>71</v>
      </c>
      <c r="E268" s="6" t="s">
        <v>72</v>
      </c>
      <c r="F268" s="7">
        <v>5.7421205648288858</v>
      </c>
      <c r="G268" s="7">
        <v>6.9736970338557587</v>
      </c>
      <c r="H268" s="7">
        <v>8.3911696526395509</v>
      </c>
      <c r="I268" s="7"/>
      <c r="J268" s="7"/>
      <c r="K268" s="7"/>
    </row>
    <row r="269" spans="1:11" x14ac:dyDescent="0.25">
      <c r="A269" t="str">
        <f t="shared" si="7"/>
        <v>2008Suicide mortality, 25-44 yearsFnonMaori</v>
      </c>
      <c r="B269" s="6">
        <v>2008</v>
      </c>
      <c r="C269" s="6" t="s">
        <v>124</v>
      </c>
      <c r="D269" s="6" t="s">
        <v>71</v>
      </c>
      <c r="E269" s="6" t="s">
        <v>72</v>
      </c>
      <c r="F269" s="7">
        <v>6.4169923017714465</v>
      </c>
      <c r="G269" s="7">
        <v>7.7460887926044517</v>
      </c>
      <c r="H269" s="7">
        <v>9.2693501151564242</v>
      </c>
      <c r="I269" s="7"/>
      <c r="J269" s="7"/>
      <c r="K269" s="7"/>
    </row>
    <row r="270" spans="1:11" x14ac:dyDescent="0.25">
      <c r="A270" t="str">
        <f t="shared" si="7"/>
        <v>2009Suicide mortality, 25-44 yearsFnonMaori</v>
      </c>
      <c r="B270" s="6">
        <v>2009</v>
      </c>
      <c r="C270" s="6" t="s">
        <v>124</v>
      </c>
      <c r="D270" s="6" t="s">
        <v>71</v>
      </c>
      <c r="E270" s="6" t="s">
        <v>72</v>
      </c>
      <c r="F270" s="7">
        <v>5.3443738920402941</v>
      </c>
      <c r="G270" s="7">
        <v>6.5684755748503889</v>
      </c>
      <c r="H270" s="7">
        <v>7.9890262427291763</v>
      </c>
      <c r="I270" s="7"/>
      <c r="J270" s="7"/>
      <c r="K270" s="7"/>
    </row>
    <row r="271" spans="1:11" x14ac:dyDescent="0.25">
      <c r="A271" t="str">
        <f t="shared" si="7"/>
        <v>2010Suicide mortality, 25-44 yearsFnonMaori</v>
      </c>
      <c r="B271" s="6">
        <v>2010</v>
      </c>
      <c r="C271" s="6" t="s">
        <v>124</v>
      </c>
      <c r="D271" s="6" t="s">
        <v>71</v>
      </c>
      <c r="E271" s="6" t="s">
        <v>72</v>
      </c>
      <c r="F271" s="7">
        <v>5.3281041907201727</v>
      </c>
      <c r="G271" s="7">
        <v>6.5556442893439053</v>
      </c>
      <c r="H271" s="7">
        <v>7.9812616973596295</v>
      </c>
      <c r="I271" s="7"/>
      <c r="J271" s="7"/>
      <c r="K271" s="7"/>
    </row>
    <row r="272" spans="1:11" x14ac:dyDescent="0.25">
      <c r="A272" t="str">
        <f t="shared" si="7"/>
        <v>2011Suicide mortality, 25-44 yearsFnonMaori</v>
      </c>
      <c r="B272" s="6">
        <v>2011</v>
      </c>
      <c r="C272" s="6" t="s">
        <v>124</v>
      </c>
      <c r="D272" s="6" t="s">
        <v>71</v>
      </c>
      <c r="E272" s="6" t="s">
        <v>72</v>
      </c>
      <c r="F272" s="7">
        <v>4.7520571142721</v>
      </c>
      <c r="G272" s="7">
        <v>5.9021675192483425</v>
      </c>
      <c r="H272" s="7">
        <v>7.2465538268174559</v>
      </c>
      <c r="I272" s="7"/>
      <c r="J272" s="7"/>
      <c r="K272" s="7"/>
    </row>
    <row r="273" spans="1:11" x14ac:dyDescent="0.25">
      <c r="A273" t="str">
        <f t="shared" si="7"/>
        <v>2012Suicide mortality, 25-44 yearsFnonMaori</v>
      </c>
      <c r="B273" s="6">
        <v>2012</v>
      </c>
      <c r="C273" s="6" t="s">
        <v>124</v>
      </c>
      <c r="D273" s="6" t="s">
        <v>71</v>
      </c>
      <c r="E273" s="6" t="s">
        <v>72</v>
      </c>
      <c r="F273" s="7">
        <v>5.2477280763238667</v>
      </c>
      <c r="G273" s="7">
        <v>6.4427529312765088</v>
      </c>
      <c r="H273" s="7">
        <v>7.8285288506155846</v>
      </c>
      <c r="I273" s="7"/>
      <c r="J273" s="7"/>
      <c r="K273" s="7"/>
    </row>
    <row r="274" spans="1:11" x14ac:dyDescent="0.25">
      <c r="A274" t="str">
        <f t="shared" si="7"/>
        <v>1996Suicide mortality, 25-44 yearsMMaori</v>
      </c>
      <c r="B274" s="6">
        <v>1996</v>
      </c>
      <c r="C274" s="6" t="s">
        <v>124</v>
      </c>
      <c r="D274" s="6" t="s">
        <v>73</v>
      </c>
      <c r="E274" s="6" t="s">
        <v>9</v>
      </c>
      <c r="F274" s="7">
        <v>43.738414350350105</v>
      </c>
      <c r="G274" s="7">
        <v>52.797576383566579</v>
      </c>
      <c r="H274" s="7">
        <v>63.180171804671929</v>
      </c>
      <c r="I274" s="7">
        <v>1.3475852988283428</v>
      </c>
      <c r="J274" s="7">
        <v>1.6481992335808278</v>
      </c>
      <c r="K274" s="7">
        <v>2.0158729216906268</v>
      </c>
    </row>
    <row r="275" spans="1:11" x14ac:dyDescent="0.25">
      <c r="A275" t="str">
        <f t="shared" si="7"/>
        <v>1997Suicide mortality, 25-44 yearsMMaori</v>
      </c>
      <c r="B275" s="6">
        <v>1997</v>
      </c>
      <c r="C275" s="6" t="s">
        <v>124</v>
      </c>
      <c r="D275" s="6" t="s">
        <v>73</v>
      </c>
      <c r="E275" s="6" t="s">
        <v>9</v>
      </c>
      <c r="F275" s="7">
        <v>41.924760813602482</v>
      </c>
      <c r="G275" s="7">
        <v>50.736753116967215</v>
      </c>
      <c r="H275" s="7">
        <v>60.853902459882306</v>
      </c>
      <c r="I275" s="7">
        <v>1.3135703916315153</v>
      </c>
      <c r="J275" s="7">
        <v>1.6105815614684522</v>
      </c>
      <c r="K275" s="7">
        <v>1.9747498745920447</v>
      </c>
    </row>
    <row r="276" spans="1:11" x14ac:dyDescent="0.25">
      <c r="A276" t="str">
        <f t="shared" si="7"/>
        <v>1998Suicide mortality, 25-44 yearsMMaori</v>
      </c>
      <c r="B276" s="6">
        <v>1998</v>
      </c>
      <c r="C276" s="6" t="s">
        <v>124</v>
      </c>
      <c r="D276" s="6" t="s">
        <v>73</v>
      </c>
      <c r="E276" s="6" t="s">
        <v>9</v>
      </c>
      <c r="F276" s="7">
        <v>38.85922555633428</v>
      </c>
      <c r="G276" s="7">
        <v>47.280992390449114</v>
      </c>
      <c r="H276" s="7">
        <v>56.986381911845037</v>
      </c>
      <c r="I276" s="7">
        <v>1.2594939154801357</v>
      </c>
      <c r="J276" s="7">
        <v>1.5526579895706176</v>
      </c>
      <c r="K276" s="7">
        <v>1.9140599275213361</v>
      </c>
    </row>
    <row r="277" spans="1:11" x14ac:dyDescent="0.25">
      <c r="A277" t="str">
        <f t="shared" si="7"/>
        <v>1999Suicide mortality, 25-44 yearsMMaori</v>
      </c>
      <c r="B277" s="6">
        <v>1999</v>
      </c>
      <c r="C277" s="6" t="s">
        <v>124</v>
      </c>
      <c r="D277" s="6" t="s">
        <v>73</v>
      </c>
      <c r="E277" s="6" t="s">
        <v>9</v>
      </c>
      <c r="F277" s="7">
        <v>33.985140063822683</v>
      </c>
      <c r="G277" s="7">
        <v>41.814964836834015</v>
      </c>
      <c r="H277" s="7">
        <v>50.908219314331284</v>
      </c>
      <c r="I277" s="7">
        <v>1.0939006246259577</v>
      </c>
      <c r="J277" s="7">
        <v>1.3608240906935385</v>
      </c>
      <c r="K277" s="7">
        <v>1.6928797407397991</v>
      </c>
    </row>
    <row r="278" spans="1:11" x14ac:dyDescent="0.25">
      <c r="A278" t="str">
        <f t="shared" si="7"/>
        <v>2000Suicide mortality, 25-44 yearsMMaori</v>
      </c>
      <c r="B278" s="6">
        <v>2000</v>
      </c>
      <c r="C278" s="6" t="s">
        <v>124</v>
      </c>
      <c r="D278" s="6" t="s">
        <v>73</v>
      </c>
      <c r="E278" s="6" t="s">
        <v>9</v>
      </c>
      <c r="F278" s="7">
        <v>33.624960351763718</v>
      </c>
      <c r="G278" s="7">
        <v>41.371803444342966</v>
      </c>
      <c r="H278" s="7">
        <v>50.368686220172009</v>
      </c>
      <c r="I278" s="7">
        <v>1.1039408084873592</v>
      </c>
      <c r="J278" s="7">
        <v>1.3740110158174994</v>
      </c>
      <c r="K278" s="7">
        <v>1.710151719252667</v>
      </c>
    </row>
    <row r="279" spans="1:11" x14ac:dyDescent="0.25">
      <c r="A279" t="str">
        <f t="shared" si="7"/>
        <v>2001Suicide mortality, 25-44 yearsMMaori</v>
      </c>
      <c r="B279" s="6">
        <v>2001</v>
      </c>
      <c r="C279" s="6" t="s">
        <v>124</v>
      </c>
      <c r="D279" s="6" t="s">
        <v>73</v>
      </c>
      <c r="E279" s="6" t="s">
        <v>9</v>
      </c>
      <c r="F279" s="7">
        <v>34.206112202846839</v>
      </c>
      <c r="G279" s="7">
        <v>41.995607710079</v>
      </c>
      <c r="H279" s="7">
        <v>51.028470292799113</v>
      </c>
      <c r="I279" s="7">
        <v>1.1722815304708105</v>
      </c>
      <c r="J279" s="7">
        <v>1.4577343639751894</v>
      </c>
      <c r="K279" s="7">
        <v>1.8126955178255806</v>
      </c>
    </row>
    <row r="280" spans="1:11" x14ac:dyDescent="0.25">
      <c r="A280" t="str">
        <f t="shared" si="7"/>
        <v>2002Suicide mortality, 25-44 yearsMMaori</v>
      </c>
      <c r="B280" s="6">
        <v>2002</v>
      </c>
      <c r="C280" s="6" t="s">
        <v>124</v>
      </c>
      <c r="D280" s="6" t="s">
        <v>73</v>
      </c>
      <c r="E280" s="6" t="s">
        <v>9</v>
      </c>
      <c r="F280" s="7">
        <v>39.109608448908048</v>
      </c>
      <c r="G280" s="7">
        <v>47.412672863922374</v>
      </c>
      <c r="H280" s="7">
        <v>56.957103261260627</v>
      </c>
      <c r="I280" s="7">
        <v>1.4694539329272969</v>
      </c>
      <c r="J280" s="7">
        <v>1.8132645533804164</v>
      </c>
      <c r="K280" s="7">
        <v>2.2375171258319098</v>
      </c>
    </row>
    <row r="281" spans="1:11" x14ac:dyDescent="0.25">
      <c r="A281" t="str">
        <f t="shared" si="7"/>
        <v>2003Suicide mortality, 25-44 yearsMMaori</v>
      </c>
      <c r="B281" s="6">
        <v>2003</v>
      </c>
      <c r="C281" s="6" t="s">
        <v>124</v>
      </c>
      <c r="D281" s="6" t="s">
        <v>73</v>
      </c>
      <c r="E281" s="6" t="s">
        <v>9</v>
      </c>
      <c r="F281" s="7">
        <v>42.632981956731214</v>
      </c>
      <c r="G281" s="7">
        <v>51.297192204205359</v>
      </c>
      <c r="H281" s="7">
        <v>61.204815238663819</v>
      </c>
      <c r="I281" s="7">
        <v>1.6833371031601791</v>
      </c>
      <c r="J281" s="7">
        <v>2.0679946993953084</v>
      </c>
      <c r="K281" s="7">
        <v>2.5405499995802971</v>
      </c>
    </row>
    <row r="282" spans="1:11" x14ac:dyDescent="0.25">
      <c r="A282" t="str">
        <f t="shared" ref="A282:A307" si="8">B282&amp;C282&amp;D282&amp;E282</f>
        <v>2004Suicide mortality, 25-44 yearsMMaori</v>
      </c>
      <c r="B282" s="6">
        <v>2004</v>
      </c>
      <c r="C282" s="6" t="s">
        <v>124</v>
      </c>
      <c r="D282" s="6" t="s">
        <v>73</v>
      </c>
      <c r="E282" s="6" t="s">
        <v>9</v>
      </c>
      <c r="F282" s="7">
        <v>43.552818513832264</v>
      </c>
      <c r="G282" s="7">
        <v>52.322536449286567</v>
      </c>
      <c r="H282" s="7">
        <v>62.33994010852652</v>
      </c>
      <c r="I282" s="7">
        <v>1.789504820699874</v>
      </c>
      <c r="J282" s="7">
        <v>2.1980513451001</v>
      </c>
      <c r="K282" s="7">
        <v>2.6998696286310029</v>
      </c>
    </row>
    <row r="283" spans="1:11" x14ac:dyDescent="0.25">
      <c r="A283" t="str">
        <f t="shared" si="8"/>
        <v>2005Suicide mortality, 25-44 yearsMMaori</v>
      </c>
      <c r="B283" s="6">
        <v>2005</v>
      </c>
      <c r="C283" s="6" t="s">
        <v>124</v>
      </c>
      <c r="D283" s="6" t="s">
        <v>73</v>
      </c>
      <c r="E283" s="6" t="s">
        <v>9</v>
      </c>
      <c r="F283" s="7">
        <v>40.827373402525573</v>
      </c>
      <c r="G283" s="7">
        <v>49.366418842980856</v>
      </c>
      <c r="H283" s="7">
        <v>59.164357305809638</v>
      </c>
      <c r="I283" s="7">
        <v>1.6536026422117047</v>
      </c>
      <c r="J283" s="7">
        <v>2.0402609339115831</v>
      </c>
      <c r="K283" s="7">
        <v>2.5173306888758797</v>
      </c>
    </row>
    <row r="284" spans="1:11" x14ac:dyDescent="0.25">
      <c r="A284" t="str">
        <f t="shared" si="8"/>
        <v>2006Suicide mortality, 25-44 yearsMMaori</v>
      </c>
      <c r="B284" s="6">
        <v>2006</v>
      </c>
      <c r="C284" s="6" t="s">
        <v>124</v>
      </c>
      <c r="D284" s="6" t="s">
        <v>73</v>
      </c>
      <c r="E284" s="6" t="s">
        <v>9</v>
      </c>
      <c r="F284" s="7">
        <v>35.219075572926208</v>
      </c>
      <c r="G284" s="7">
        <v>43.193424314573306</v>
      </c>
      <c r="H284" s="7">
        <v>52.433870059994</v>
      </c>
      <c r="I284" s="7">
        <v>1.4708545435661444</v>
      </c>
      <c r="J284" s="7">
        <v>1.8365924312958612</v>
      </c>
      <c r="K284" s="7">
        <v>2.2932735078718927</v>
      </c>
    </row>
    <row r="285" spans="1:11" x14ac:dyDescent="0.25">
      <c r="A285" t="str">
        <f t="shared" si="8"/>
        <v>2007Suicide mortality, 25-44 yearsMMaori</v>
      </c>
      <c r="B285" s="6">
        <v>2007</v>
      </c>
      <c r="C285" s="6" t="s">
        <v>124</v>
      </c>
      <c r="D285" s="6" t="s">
        <v>73</v>
      </c>
      <c r="E285" s="6" t="s">
        <v>9</v>
      </c>
      <c r="F285" s="7">
        <v>29.782527160998868</v>
      </c>
      <c r="G285" s="7">
        <v>37.183584842658426</v>
      </c>
      <c r="H285" s="7">
        <v>45.865814530384739</v>
      </c>
      <c r="I285" s="7">
        <v>1.2590246845772743</v>
      </c>
      <c r="J285" s="7">
        <v>1.5950244540870231</v>
      </c>
      <c r="K285" s="7">
        <v>2.0206935100639472</v>
      </c>
    </row>
    <row r="286" spans="1:11" x14ac:dyDescent="0.25">
      <c r="A286" t="str">
        <f t="shared" si="8"/>
        <v>2008Suicide mortality, 25-44 yearsMMaori</v>
      </c>
      <c r="B286" s="6">
        <v>2008</v>
      </c>
      <c r="C286" s="6" t="s">
        <v>124</v>
      </c>
      <c r="D286" s="6" t="s">
        <v>73</v>
      </c>
      <c r="E286" s="6" t="s">
        <v>9</v>
      </c>
      <c r="F286" s="7">
        <v>27.827262216629361</v>
      </c>
      <c r="G286" s="7">
        <v>34.988336335270155</v>
      </c>
      <c r="H286" s="7">
        <v>43.429750850371533</v>
      </c>
      <c r="I286" s="7">
        <v>1.2100178498993854</v>
      </c>
      <c r="J286" s="7">
        <v>1.5427761696628843</v>
      </c>
      <c r="K286" s="7">
        <v>1.9670439654072827</v>
      </c>
    </row>
    <row r="287" spans="1:11" x14ac:dyDescent="0.25">
      <c r="A287" t="str">
        <f t="shared" si="8"/>
        <v>2009Suicide mortality, 25-44 yearsMMaori</v>
      </c>
      <c r="B287" s="6">
        <v>2009</v>
      </c>
      <c r="C287" s="6" t="s">
        <v>124</v>
      </c>
      <c r="D287" s="6" t="s">
        <v>73</v>
      </c>
      <c r="E287" s="6" t="s">
        <v>9</v>
      </c>
      <c r="F287" s="7">
        <v>31.539683059178618</v>
      </c>
      <c r="G287" s="7">
        <v>39.173033581643992</v>
      </c>
      <c r="H287" s="7">
        <v>48.095804716376904</v>
      </c>
      <c r="I287" s="7">
        <v>1.38329485727154</v>
      </c>
      <c r="J287" s="7">
        <v>1.7472834954509078</v>
      </c>
      <c r="K287" s="7">
        <v>2.207049059299611</v>
      </c>
    </row>
    <row r="288" spans="1:11" x14ac:dyDescent="0.25">
      <c r="A288" t="str">
        <f t="shared" si="8"/>
        <v>2010Suicide mortality, 25-44 yearsMMaori</v>
      </c>
      <c r="B288" s="6">
        <v>2010</v>
      </c>
      <c r="C288" s="6" t="s">
        <v>124</v>
      </c>
      <c r="D288" s="6" t="s">
        <v>73</v>
      </c>
      <c r="E288" s="6" t="s">
        <v>9</v>
      </c>
      <c r="F288" s="7">
        <v>32.880839771662835</v>
      </c>
      <c r="G288" s="7">
        <v>40.640806979847575</v>
      </c>
      <c r="H288" s="7">
        <v>49.681279039030109</v>
      </c>
      <c r="I288" s="7">
        <v>1.4293292107266329</v>
      </c>
      <c r="J288" s="7">
        <v>1.7983357878144135</v>
      </c>
      <c r="K288" s="7">
        <v>2.2626079292747416</v>
      </c>
    </row>
    <row r="289" spans="1:11" x14ac:dyDescent="0.25">
      <c r="A289" t="str">
        <f t="shared" si="8"/>
        <v>2011Suicide mortality, 25-44 yearsMMaori</v>
      </c>
      <c r="B289" s="6">
        <v>2011</v>
      </c>
      <c r="C289" s="6" t="s">
        <v>124</v>
      </c>
      <c r="D289" s="6" t="s">
        <v>73</v>
      </c>
      <c r="E289" s="6" t="s">
        <v>9</v>
      </c>
      <c r="F289" s="7">
        <v>32.685965364499275</v>
      </c>
      <c r="G289" s="7">
        <v>40.447831831494035</v>
      </c>
      <c r="H289" s="7">
        <v>49.497902416506903</v>
      </c>
      <c r="I289" s="7">
        <v>1.5627703692442005</v>
      </c>
      <c r="J289" s="7">
        <v>1.9738826566333472</v>
      </c>
      <c r="K289" s="7">
        <v>2.4931447503974864</v>
      </c>
    </row>
    <row r="290" spans="1:11" x14ac:dyDescent="0.25">
      <c r="A290" t="str">
        <f t="shared" si="8"/>
        <v>2012Suicide mortality, 25-44 yearsMMaori</v>
      </c>
      <c r="B290" s="6">
        <v>2012</v>
      </c>
      <c r="C290" s="6" t="s">
        <v>124</v>
      </c>
      <c r="D290" s="6" t="s">
        <v>73</v>
      </c>
      <c r="E290" s="6" t="s">
        <v>9</v>
      </c>
      <c r="F290" s="7">
        <v>32.963267793258467</v>
      </c>
      <c r="G290" s="7">
        <v>40.742688237706631</v>
      </c>
      <c r="H290" s="7">
        <v>49.805823593547757</v>
      </c>
      <c r="I290" s="7">
        <v>1.5680544246650479</v>
      </c>
      <c r="J290" s="7">
        <v>1.9783844207958221</v>
      </c>
      <c r="K290" s="7">
        <v>2.4960899665735079</v>
      </c>
    </row>
    <row r="291" spans="1:11" x14ac:dyDescent="0.25">
      <c r="A291" t="str">
        <f t="shared" si="8"/>
        <v>1996Suicide mortality, 25-44 yearsMnonMaori</v>
      </c>
      <c r="B291" s="6">
        <v>1996</v>
      </c>
      <c r="C291" s="6" t="s">
        <v>124</v>
      </c>
      <c r="D291" s="6" t="s">
        <v>73</v>
      </c>
      <c r="E291" s="6" t="s">
        <v>72</v>
      </c>
      <c r="F291" s="7">
        <v>29.202544086373621</v>
      </c>
      <c r="G291" s="7">
        <v>32.033491648251868</v>
      </c>
      <c r="H291" s="7">
        <v>35.064764656130471</v>
      </c>
      <c r="I291" s="7"/>
      <c r="J291" s="7"/>
      <c r="K291" s="7"/>
    </row>
    <row r="292" spans="1:11" x14ac:dyDescent="0.25">
      <c r="A292" t="str">
        <f t="shared" si="8"/>
        <v>1997Suicide mortality, 25-44 yearsMnonMaori</v>
      </c>
      <c r="B292" s="6">
        <v>1997</v>
      </c>
      <c r="C292" s="6" t="s">
        <v>124</v>
      </c>
      <c r="D292" s="6" t="s">
        <v>73</v>
      </c>
      <c r="E292" s="6" t="s">
        <v>72</v>
      </c>
      <c r="F292" s="7">
        <v>28.691731867155742</v>
      </c>
      <c r="G292" s="7">
        <v>31.502132106062259</v>
      </c>
      <c r="H292" s="7">
        <v>34.513410492627479</v>
      </c>
      <c r="I292" s="7"/>
      <c r="J292" s="7"/>
      <c r="K292" s="7"/>
    </row>
    <row r="293" spans="1:11" x14ac:dyDescent="0.25">
      <c r="A293" t="str">
        <f t="shared" si="8"/>
        <v>1998Suicide mortality, 25-44 yearsMnonMaori</v>
      </c>
      <c r="B293" s="6">
        <v>1998</v>
      </c>
      <c r="C293" s="6" t="s">
        <v>124</v>
      </c>
      <c r="D293" s="6" t="s">
        <v>73</v>
      </c>
      <c r="E293" s="6" t="s">
        <v>72</v>
      </c>
      <c r="F293" s="7">
        <v>27.66933689414649</v>
      </c>
      <c r="G293" s="7">
        <v>30.451646600887624</v>
      </c>
      <c r="H293" s="7">
        <v>33.43794421871052</v>
      </c>
      <c r="I293" s="7"/>
      <c r="J293" s="7"/>
      <c r="K293" s="7"/>
    </row>
    <row r="294" spans="1:11" x14ac:dyDescent="0.25">
      <c r="A294" t="str">
        <f t="shared" si="8"/>
        <v>1999Suicide mortality, 25-44 yearsMnonMaori</v>
      </c>
      <c r="B294" s="6">
        <v>1999</v>
      </c>
      <c r="C294" s="6" t="s">
        <v>124</v>
      </c>
      <c r="D294" s="6" t="s">
        <v>73</v>
      </c>
      <c r="E294" s="6" t="s">
        <v>72</v>
      </c>
      <c r="F294" s="7">
        <v>27.923263696735216</v>
      </c>
      <c r="G294" s="7">
        <v>30.727678267014792</v>
      </c>
      <c r="H294" s="7">
        <v>33.737458343122483</v>
      </c>
      <c r="I294" s="7"/>
      <c r="J294" s="7"/>
      <c r="K294" s="7"/>
    </row>
    <row r="295" spans="1:11" x14ac:dyDescent="0.25">
      <c r="A295" t="str">
        <f t="shared" si="8"/>
        <v>2000Suicide mortality, 25-44 yearsMnonMaori</v>
      </c>
      <c r="B295" s="6">
        <v>2000</v>
      </c>
      <c r="C295" s="6" t="s">
        <v>124</v>
      </c>
      <c r="D295" s="6" t="s">
        <v>73</v>
      </c>
      <c r="E295" s="6" t="s">
        <v>72</v>
      </c>
      <c r="F295" s="7">
        <v>27.334326201336651</v>
      </c>
      <c r="G295" s="7">
        <v>30.110241452269481</v>
      </c>
      <c r="H295" s="7">
        <v>33.091631245912751</v>
      </c>
      <c r="I295" s="7"/>
      <c r="J295" s="7"/>
      <c r="K295" s="7"/>
    </row>
    <row r="296" spans="1:11" x14ac:dyDescent="0.25">
      <c r="A296" t="str">
        <f t="shared" si="8"/>
        <v>2001Suicide mortality, 25-44 yearsMnonMaori</v>
      </c>
      <c r="B296" s="6">
        <v>2001</v>
      </c>
      <c r="C296" s="6" t="s">
        <v>124</v>
      </c>
      <c r="D296" s="6" t="s">
        <v>73</v>
      </c>
      <c r="E296" s="6" t="s">
        <v>72</v>
      </c>
      <c r="F296" s="7">
        <v>26.109759416738868</v>
      </c>
      <c r="G296" s="7">
        <v>28.808820556002043</v>
      </c>
      <c r="H296" s="7">
        <v>31.711129003911541</v>
      </c>
      <c r="I296" s="7"/>
      <c r="J296" s="7"/>
      <c r="K296" s="7"/>
    </row>
    <row r="297" spans="1:11" x14ac:dyDescent="0.25">
      <c r="A297" t="str">
        <f t="shared" si="8"/>
        <v>2002Suicide mortality, 25-44 yearsMnonMaori</v>
      </c>
      <c r="B297" s="6">
        <v>2002</v>
      </c>
      <c r="C297" s="6" t="s">
        <v>124</v>
      </c>
      <c r="D297" s="6" t="s">
        <v>73</v>
      </c>
      <c r="E297" s="6" t="s">
        <v>72</v>
      </c>
      <c r="F297" s="7">
        <v>23.577863925969581</v>
      </c>
      <c r="G297" s="7">
        <v>26.147686378985519</v>
      </c>
      <c r="H297" s="7">
        <v>28.921179172411509</v>
      </c>
      <c r="I297" s="7"/>
      <c r="J297" s="7"/>
      <c r="K297" s="7"/>
    </row>
    <row r="298" spans="1:11" x14ac:dyDescent="0.25">
      <c r="A298" t="str">
        <f t="shared" si="8"/>
        <v>2003Suicide mortality, 25-44 yearsMnonMaori</v>
      </c>
      <c r="B298" s="6">
        <v>2003</v>
      </c>
      <c r="C298" s="6" t="s">
        <v>124</v>
      </c>
      <c r="D298" s="6" t="s">
        <v>73</v>
      </c>
      <c r="E298" s="6" t="s">
        <v>72</v>
      </c>
      <c r="F298" s="7">
        <v>22.302012637289078</v>
      </c>
      <c r="G298" s="7">
        <v>24.805282247195752</v>
      </c>
      <c r="H298" s="7">
        <v>27.51265469234632</v>
      </c>
      <c r="I298" s="7"/>
      <c r="J298" s="7"/>
      <c r="K298" s="7"/>
    </row>
    <row r="299" spans="1:11" x14ac:dyDescent="0.25">
      <c r="A299" t="str">
        <f t="shared" si="8"/>
        <v>2004Suicide mortality, 25-44 yearsMnonMaori</v>
      </c>
      <c r="B299" s="6">
        <v>2004</v>
      </c>
      <c r="C299" s="6" t="s">
        <v>124</v>
      </c>
      <c r="D299" s="6" t="s">
        <v>73</v>
      </c>
      <c r="E299" s="6" t="s">
        <v>72</v>
      </c>
      <c r="F299" s="7">
        <v>21.354750067667489</v>
      </c>
      <c r="G299" s="7">
        <v>23.80405560858442</v>
      </c>
      <c r="H299" s="7">
        <v>26.457267955013357</v>
      </c>
      <c r="I299" s="7"/>
      <c r="J299" s="7"/>
      <c r="K299" s="7"/>
    </row>
    <row r="300" spans="1:11" x14ac:dyDescent="0.25">
      <c r="A300" t="str">
        <f t="shared" si="8"/>
        <v>2005Suicide mortality, 25-44 yearsMnonMaori</v>
      </c>
      <c r="B300" s="6">
        <v>2005</v>
      </c>
      <c r="C300" s="6" t="s">
        <v>124</v>
      </c>
      <c r="D300" s="6" t="s">
        <v>73</v>
      </c>
      <c r="E300" s="6" t="s">
        <v>72</v>
      </c>
      <c r="F300" s="7">
        <v>21.727335004691501</v>
      </c>
      <c r="G300" s="7">
        <v>24.196130025552996</v>
      </c>
      <c r="H300" s="7">
        <v>26.86860633072483</v>
      </c>
      <c r="I300" s="7"/>
      <c r="J300" s="7"/>
      <c r="K300" s="7"/>
    </row>
    <row r="301" spans="1:11" x14ac:dyDescent="0.25">
      <c r="A301" t="str">
        <f t="shared" si="8"/>
        <v>2006Suicide mortality, 25-44 yearsMnonMaori</v>
      </c>
      <c r="B301" s="6">
        <v>2006</v>
      </c>
      <c r="C301" s="6" t="s">
        <v>124</v>
      </c>
      <c r="D301" s="6" t="s">
        <v>73</v>
      </c>
      <c r="E301" s="6" t="s">
        <v>72</v>
      </c>
      <c r="F301" s="7">
        <v>21.084540843278226</v>
      </c>
      <c r="G301" s="7">
        <v>23.518241488176518</v>
      </c>
      <c r="H301" s="7">
        <v>26.15579182329893</v>
      </c>
      <c r="I301" s="7"/>
      <c r="J301" s="7"/>
      <c r="K301" s="7"/>
    </row>
    <row r="302" spans="1:11" x14ac:dyDescent="0.25">
      <c r="A302" t="str">
        <f t="shared" si="8"/>
        <v>2007Suicide mortality, 25-44 yearsMnonMaori</v>
      </c>
      <c r="B302" s="6">
        <v>2007</v>
      </c>
      <c r="C302" s="6" t="s">
        <v>124</v>
      </c>
      <c r="D302" s="6" t="s">
        <v>73</v>
      </c>
      <c r="E302" s="6" t="s">
        <v>72</v>
      </c>
      <c r="F302" s="7">
        <v>20.88593032669279</v>
      </c>
      <c r="G302" s="7">
        <v>23.312234961276477</v>
      </c>
      <c r="H302" s="7">
        <v>25.943030724506222</v>
      </c>
      <c r="I302" s="7"/>
      <c r="J302" s="7"/>
      <c r="K302" s="7"/>
    </row>
    <row r="303" spans="1:11" x14ac:dyDescent="0.25">
      <c r="A303" t="str">
        <f t="shared" si="8"/>
        <v>2008Suicide mortality, 25-44 yearsMnonMaori</v>
      </c>
      <c r="B303" s="6">
        <v>2008</v>
      </c>
      <c r="C303" s="6" t="s">
        <v>124</v>
      </c>
      <c r="D303" s="6" t="s">
        <v>73</v>
      </c>
      <c r="E303" s="6" t="s">
        <v>72</v>
      </c>
      <c r="F303" s="7">
        <v>20.287077400380518</v>
      </c>
      <c r="G303" s="7">
        <v>22.678815646287521</v>
      </c>
      <c r="H303" s="7">
        <v>25.275013873101909</v>
      </c>
      <c r="I303" s="7"/>
      <c r="J303" s="7"/>
      <c r="K303" s="7"/>
    </row>
    <row r="304" spans="1:11" x14ac:dyDescent="0.25">
      <c r="A304" t="str">
        <f t="shared" si="8"/>
        <v>2009Suicide mortality, 25-44 yearsMnonMaori</v>
      </c>
      <c r="B304" s="6">
        <v>2009</v>
      </c>
      <c r="C304" s="6" t="s">
        <v>124</v>
      </c>
      <c r="D304" s="6" t="s">
        <v>73</v>
      </c>
      <c r="E304" s="6" t="s">
        <v>72</v>
      </c>
      <c r="F304" s="7">
        <v>20.037242601256427</v>
      </c>
      <c r="G304" s="7">
        <v>22.419391978251884</v>
      </c>
      <c r="H304" s="7">
        <v>25.006829728095656</v>
      </c>
      <c r="I304" s="7"/>
      <c r="J304" s="7"/>
      <c r="K304" s="7"/>
    </row>
    <row r="305" spans="1:11" x14ac:dyDescent="0.25">
      <c r="A305" t="str">
        <f t="shared" si="8"/>
        <v>2010Suicide mortality, 25-44 yearsMnonMaori</v>
      </c>
      <c r="B305" s="6">
        <v>2010</v>
      </c>
      <c r="C305" s="6" t="s">
        <v>124</v>
      </c>
      <c r="D305" s="6" t="s">
        <v>73</v>
      </c>
      <c r="E305" s="6" t="s">
        <v>72</v>
      </c>
      <c r="F305" s="7">
        <v>20.208670467574784</v>
      </c>
      <c r="G305" s="7">
        <v>22.599120395218243</v>
      </c>
      <c r="H305" s="7">
        <v>25.194576989935022</v>
      </c>
      <c r="I305" s="7"/>
      <c r="J305" s="7"/>
      <c r="K305" s="7"/>
    </row>
    <row r="306" spans="1:11" x14ac:dyDescent="0.25">
      <c r="A306" t="str">
        <f t="shared" si="8"/>
        <v>2011Suicide mortality, 25-44 yearsMnonMaori</v>
      </c>
      <c r="B306" s="6">
        <v>2011</v>
      </c>
      <c r="C306" s="6" t="s">
        <v>124</v>
      </c>
      <c r="D306" s="6" t="s">
        <v>73</v>
      </c>
      <c r="E306" s="6" t="s">
        <v>72</v>
      </c>
      <c r="F306" s="7">
        <v>18.212109401888949</v>
      </c>
      <c r="G306" s="7">
        <v>20.4915077882501</v>
      </c>
      <c r="H306" s="7">
        <v>22.977294173620407</v>
      </c>
      <c r="I306" s="7"/>
      <c r="J306" s="7"/>
      <c r="K306" s="7"/>
    </row>
    <row r="307" spans="1:11" x14ac:dyDescent="0.25">
      <c r="A307" t="str">
        <f t="shared" si="8"/>
        <v>2012Suicide mortality, 25-44 yearsMnonMaori</v>
      </c>
      <c r="B307" s="6">
        <v>2012</v>
      </c>
      <c r="C307" s="6" t="s">
        <v>124</v>
      </c>
      <c r="D307" s="6" t="s">
        <v>73</v>
      </c>
      <c r="E307" s="6" t="s">
        <v>72</v>
      </c>
      <c r="F307" s="7">
        <v>18.310677365731081</v>
      </c>
      <c r="G307" s="7">
        <v>20.593918860985337</v>
      </c>
      <c r="H307" s="7">
        <v>23.083160264631402</v>
      </c>
      <c r="I307" s="7"/>
      <c r="J307" s="7"/>
      <c r="K307" s="7"/>
    </row>
    <row r="308" spans="1:11" x14ac:dyDescent="0.25">
      <c r="A308" t="str">
        <f t="shared" ref="A308:A345" si="9">B308&amp;C308&amp;D308&amp;E308</f>
        <v>1996Suicide mortality, 45-64 yearsTMaori</v>
      </c>
      <c r="B308" s="6">
        <v>1996</v>
      </c>
      <c r="C308" s="6" t="s">
        <v>125</v>
      </c>
      <c r="D308" s="6" t="s">
        <v>74</v>
      </c>
      <c r="E308" s="6" t="s">
        <v>9</v>
      </c>
      <c r="F308" s="7">
        <v>9.121749456938419</v>
      </c>
      <c r="G308" s="7">
        <v>13.841672591982897</v>
      </c>
      <c r="H308" s="7">
        <v>20.138906905411151</v>
      </c>
      <c r="I308" s="7">
        <v>0.67892786890858969</v>
      </c>
      <c r="J308" s="7">
        <v>1.0078265247809997</v>
      </c>
      <c r="K308" s="7">
        <v>1.4960562830996438</v>
      </c>
    </row>
    <row r="309" spans="1:11" x14ac:dyDescent="0.25">
      <c r="A309" t="str">
        <f t="shared" si="9"/>
        <v>1997Suicide mortality, 45-64 yearsTMaori</v>
      </c>
      <c r="B309" s="6">
        <v>1997</v>
      </c>
      <c r="C309" s="6" t="s">
        <v>125</v>
      </c>
      <c r="D309" s="6" t="s">
        <v>74</v>
      </c>
      <c r="E309" s="6" t="s">
        <v>9</v>
      </c>
      <c r="F309" s="7">
        <v>5.5880405272952309</v>
      </c>
      <c r="G309" s="7">
        <v>9.2814521953901892</v>
      </c>
      <c r="H309" s="7">
        <v>14.494137316899684</v>
      </c>
      <c r="I309" s="7">
        <v>0.41929005110740247</v>
      </c>
      <c r="J309" s="7">
        <v>0.66692033883354374</v>
      </c>
      <c r="K309" s="7">
        <v>1.0607996473446404</v>
      </c>
    </row>
    <row r="310" spans="1:11" x14ac:dyDescent="0.25">
      <c r="A310" t="str">
        <f t="shared" si="9"/>
        <v>1998Suicide mortality, 45-64 yearsTMaori</v>
      </c>
      <c r="B310" s="6">
        <v>1998</v>
      </c>
      <c r="C310" s="6" t="s">
        <v>125</v>
      </c>
      <c r="D310" s="6" t="s">
        <v>74</v>
      </c>
      <c r="E310" s="6" t="s">
        <v>9</v>
      </c>
      <c r="F310" s="7">
        <v>6.8098528549544621</v>
      </c>
      <c r="G310" s="7">
        <v>10.742546311196699</v>
      </c>
      <c r="H310" s="7">
        <v>16.119094007913795</v>
      </c>
      <c r="I310" s="7">
        <v>0.52685150281587578</v>
      </c>
      <c r="J310" s="7">
        <v>0.80558157040444445</v>
      </c>
      <c r="K310" s="7">
        <v>1.2317733993483362</v>
      </c>
    </row>
    <row r="311" spans="1:11" x14ac:dyDescent="0.25">
      <c r="A311" t="str">
        <f t="shared" si="9"/>
        <v>1999Suicide mortality, 45-64 yearsTMaori</v>
      </c>
      <c r="B311" s="6">
        <v>1999</v>
      </c>
      <c r="C311" s="6" t="s">
        <v>125</v>
      </c>
      <c r="D311" s="6" t="s">
        <v>74</v>
      </c>
      <c r="E311" s="6" t="s">
        <v>9</v>
      </c>
      <c r="F311" s="7">
        <v>4.4132299545926639</v>
      </c>
      <c r="G311" s="7">
        <v>7.575881158170283</v>
      </c>
      <c r="H311" s="7">
        <v>12.129719621383435</v>
      </c>
      <c r="I311" s="7">
        <v>0.37627854331335053</v>
      </c>
      <c r="J311" s="7">
        <v>0.61405496061901865</v>
      </c>
      <c r="K311" s="7">
        <v>1.0020860911721461</v>
      </c>
    </row>
    <row r="312" spans="1:11" x14ac:dyDescent="0.25">
      <c r="A312" t="str">
        <f t="shared" si="9"/>
        <v>2000Suicide mortality, 45-64 yearsTMaori</v>
      </c>
      <c r="B312" s="6">
        <v>2000</v>
      </c>
      <c r="C312" s="6" t="s">
        <v>125</v>
      </c>
      <c r="D312" s="6" t="s">
        <v>74</v>
      </c>
      <c r="E312" s="6" t="s">
        <v>9</v>
      </c>
      <c r="F312" s="7">
        <v>6.2172949088225709</v>
      </c>
      <c r="G312" s="7">
        <v>9.8077858524948347</v>
      </c>
      <c r="H312" s="7">
        <v>14.716494356749948</v>
      </c>
      <c r="I312" s="7">
        <v>0.52395852787697983</v>
      </c>
      <c r="J312" s="7">
        <v>0.80147348437007271</v>
      </c>
      <c r="K312" s="7">
        <v>1.2259744082247761</v>
      </c>
    </row>
    <row r="313" spans="1:11" x14ac:dyDescent="0.25">
      <c r="A313" t="str">
        <f t="shared" si="9"/>
        <v>2001Suicide mortality, 45-64 yearsTMaori</v>
      </c>
      <c r="B313" s="6">
        <v>2001</v>
      </c>
      <c r="C313" s="6" t="s">
        <v>125</v>
      </c>
      <c r="D313" s="6" t="s">
        <v>74</v>
      </c>
      <c r="E313" s="6" t="s">
        <v>9</v>
      </c>
      <c r="F313" s="7">
        <v>4.0446287740969691</v>
      </c>
      <c r="G313" s="7">
        <v>6.9431294622631512</v>
      </c>
      <c r="H313" s="7">
        <v>11.116622860615074</v>
      </c>
      <c r="I313" s="7">
        <v>0.31681941002636388</v>
      </c>
      <c r="J313" s="7">
        <v>0.51614048672009316</v>
      </c>
      <c r="K313" s="7">
        <v>0.84086073517240123</v>
      </c>
    </row>
    <row r="314" spans="1:11" x14ac:dyDescent="0.25">
      <c r="A314" t="str">
        <f t="shared" si="9"/>
        <v>2002Suicide mortality, 45-64 yearsTMaori</v>
      </c>
      <c r="B314" s="6">
        <v>2002</v>
      </c>
      <c r="C314" s="6" t="s">
        <v>125</v>
      </c>
      <c r="D314" s="6" t="s">
        <v>74</v>
      </c>
      <c r="E314" s="6" t="s">
        <v>9</v>
      </c>
      <c r="F314" s="7">
        <v>4.7436134218631558</v>
      </c>
      <c r="G314" s="7">
        <v>7.7658999172411267</v>
      </c>
      <c r="H314" s="7">
        <v>11.993802569904666</v>
      </c>
      <c r="I314" s="7">
        <v>0.34743777479952243</v>
      </c>
      <c r="J314" s="7">
        <v>0.5454234013032806</v>
      </c>
      <c r="K314" s="7">
        <v>0.85623011735236454</v>
      </c>
    </row>
    <row r="315" spans="1:11" x14ac:dyDescent="0.25">
      <c r="A315" t="str">
        <f t="shared" si="9"/>
        <v>2003Suicide mortality, 45-64 yearsTMaori</v>
      </c>
      <c r="B315" s="6">
        <v>2003</v>
      </c>
      <c r="C315" s="6" t="s">
        <v>125</v>
      </c>
      <c r="D315" s="6" t="s">
        <v>74</v>
      </c>
      <c r="E315" s="6" t="s">
        <v>9</v>
      </c>
      <c r="F315" s="7">
        <v>4.8212590079567113</v>
      </c>
      <c r="G315" s="7">
        <v>7.7885884505221838</v>
      </c>
      <c r="H315" s="7">
        <v>11.905684793119162</v>
      </c>
      <c r="I315" s="7">
        <v>0.3470238695097092</v>
      </c>
      <c r="J315" s="7">
        <v>0.53897217496944727</v>
      </c>
      <c r="K315" s="7">
        <v>0.83709228936244395</v>
      </c>
    </row>
    <row r="316" spans="1:11" x14ac:dyDescent="0.25">
      <c r="A316" t="str">
        <f t="shared" si="9"/>
        <v>2004Suicide mortality, 45-64 yearsTMaori</v>
      </c>
      <c r="B316" s="6">
        <v>2004</v>
      </c>
      <c r="C316" s="6" t="s">
        <v>125</v>
      </c>
      <c r="D316" s="6" t="s">
        <v>74</v>
      </c>
      <c r="E316" s="6" t="s">
        <v>9</v>
      </c>
      <c r="F316" s="7">
        <v>6.5866471312568855</v>
      </c>
      <c r="G316" s="7">
        <v>9.9122936301215265</v>
      </c>
      <c r="H316" s="7">
        <v>14.32602414119696</v>
      </c>
      <c r="I316" s="7">
        <v>0.47494243280320386</v>
      </c>
      <c r="J316" s="7">
        <v>0.69781327684347771</v>
      </c>
      <c r="K316" s="7">
        <v>1.0252681919048512</v>
      </c>
    </row>
    <row r="317" spans="1:11" x14ac:dyDescent="0.25">
      <c r="A317" t="str">
        <f t="shared" si="9"/>
        <v>2005Suicide mortality, 45-64 yearsTMaori</v>
      </c>
      <c r="B317" s="6">
        <v>2005</v>
      </c>
      <c r="C317" s="6" t="s">
        <v>125</v>
      </c>
      <c r="D317" s="6" t="s">
        <v>74</v>
      </c>
      <c r="E317" s="6" t="s">
        <v>9</v>
      </c>
      <c r="F317" s="7">
        <v>7.2151895888440274</v>
      </c>
      <c r="G317" s="7">
        <v>10.619138771885099</v>
      </c>
      <c r="H317" s="7">
        <v>15.073019840742782</v>
      </c>
      <c r="I317" s="7">
        <v>0.51198708969318885</v>
      </c>
      <c r="J317" s="7">
        <v>0.73873151720050023</v>
      </c>
      <c r="K317" s="7">
        <v>1.0658945615843189</v>
      </c>
    </row>
    <row r="318" spans="1:11" x14ac:dyDescent="0.25">
      <c r="A318" t="str">
        <f t="shared" si="9"/>
        <v>2006Suicide mortality, 45-64 yearsTMaori</v>
      </c>
      <c r="B318" s="6">
        <v>2006</v>
      </c>
      <c r="C318" s="6" t="s">
        <v>125</v>
      </c>
      <c r="D318" s="6" t="s">
        <v>74</v>
      </c>
      <c r="E318" s="6" t="s">
        <v>9</v>
      </c>
      <c r="F318" s="7">
        <v>7.4828877864770647</v>
      </c>
      <c r="G318" s="7">
        <v>10.870697238958888</v>
      </c>
      <c r="H318" s="7">
        <v>15.2665006056341</v>
      </c>
      <c r="I318" s="7">
        <v>0.50889235918192244</v>
      </c>
      <c r="J318" s="7">
        <v>0.72609926503410882</v>
      </c>
      <c r="K318" s="7">
        <v>1.0360150494902569</v>
      </c>
    </row>
    <row r="319" spans="1:11" x14ac:dyDescent="0.25">
      <c r="A319" t="str">
        <f t="shared" si="9"/>
        <v>2007Suicide mortality, 45-64 yearsTMaori</v>
      </c>
      <c r="B319" s="6">
        <v>2007</v>
      </c>
      <c r="C319" s="6" t="s">
        <v>125</v>
      </c>
      <c r="D319" s="6" t="s">
        <v>74</v>
      </c>
      <c r="E319" s="6" t="s">
        <v>9</v>
      </c>
      <c r="F319" s="7">
        <v>7.425461796813261</v>
      </c>
      <c r="G319" s="7">
        <v>10.722238411408997</v>
      </c>
      <c r="H319" s="7">
        <v>14.983253463246568</v>
      </c>
      <c r="I319" s="7">
        <v>0.49748246228538995</v>
      </c>
      <c r="J319" s="7">
        <v>0.70594288483036449</v>
      </c>
      <c r="K319" s="7">
        <v>1.0017546233755001</v>
      </c>
    </row>
    <row r="320" spans="1:11" x14ac:dyDescent="0.25">
      <c r="A320" t="str">
        <f t="shared" si="9"/>
        <v>2008Suicide mortality, 45-64 yearsTMaori</v>
      </c>
      <c r="B320" s="6">
        <v>2008</v>
      </c>
      <c r="C320" s="6" t="s">
        <v>125</v>
      </c>
      <c r="D320" s="6" t="s">
        <v>74</v>
      </c>
      <c r="E320" s="6" t="s">
        <v>9</v>
      </c>
      <c r="F320" s="7">
        <v>7.8604030871015267</v>
      </c>
      <c r="G320" s="7">
        <v>11.163881848856716</v>
      </c>
      <c r="H320" s="7">
        <v>15.387940556334616</v>
      </c>
      <c r="I320" s="7">
        <v>0.51407721790138328</v>
      </c>
      <c r="J320" s="7">
        <v>0.71942575955170529</v>
      </c>
      <c r="K320" s="7">
        <v>1.006800934730073</v>
      </c>
    </row>
    <row r="321" spans="1:11" x14ac:dyDescent="0.25">
      <c r="A321" t="str">
        <f t="shared" si="9"/>
        <v>2009Suicide mortality, 45-64 yearsTMaori</v>
      </c>
      <c r="B321" s="6">
        <v>2009</v>
      </c>
      <c r="C321" s="6" t="s">
        <v>125</v>
      </c>
      <c r="D321" s="6" t="s">
        <v>74</v>
      </c>
      <c r="E321" s="6" t="s">
        <v>9</v>
      </c>
      <c r="F321" s="7">
        <v>8.816280028471807</v>
      </c>
      <c r="G321" s="7">
        <v>12.232735855484503</v>
      </c>
      <c r="H321" s="7">
        <v>16.535105202333192</v>
      </c>
      <c r="I321" s="7">
        <v>0.60238828446109849</v>
      </c>
      <c r="J321" s="7">
        <v>0.82770848370595529</v>
      </c>
      <c r="K321" s="7">
        <v>1.1373085295171517</v>
      </c>
    </row>
    <row r="322" spans="1:11" x14ac:dyDescent="0.25">
      <c r="A322" t="str">
        <f t="shared" si="9"/>
        <v>2010Suicide mortality, 45-64 yearsTMaori</v>
      </c>
      <c r="B322" s="6">
        <v>2010</v>
      </c>
      <c r="C322" s="6" t="s">
        <v>125</v>
      </c>
      <c r="D322" s="6" t="s">
        <v>74</v>
      </c>
      <c r="E322" s="6" t="s">
        <v>9</v>
      </c>
      <c r="F322" s="7">
        <v>8.1068334114932998</v>
      </c>
      <c r="G322" s="7">
        <v>11.347518260107195</v>
      </c>
      <c r="H322" s="7">
        <v>15.452099150678535</v>
      </c>
      <c r="I322" s="7">
        <v>0.56751426441152208</v>
      </c>
      <c r="J322" s="7">
        <v>0.78591642864848243</v>
      </c>
      <c r="K322" s="7">
        <v>1.08836847204196</v>
      </c>
    </row>
    <row r="323" spans="1:11" x14ac:dyDescent="0.25">
      <c r="A323" t="str">
        <f t="shared" si="9"/>
        <v>2011Suicide mortality, 45-64 yearsTMaori</v>
      </c>
      <c r="B323" s="6">
        <v>2011</v>
      </c>
      <c r="C323" s="6" t="s">
        <v>125</v>
      </c>
      <c r="D323" s="6" t="s">
        <v>74</v>
      </c>
      <c r="E323" s="6" t="s">
        <v>9</v>
      </c>
      <c r="F323" s="7">
        <v>6.7356385363829734</v>
      </c>
      <c r="G323" s="7">
        <v>9.6701855277660513</v>
      </c>
      <c r="H323" s="7">
        <v>13.448887157326169</v>
      </c>
      <c r="I323" s="7">
        <v>0.44482034282581379</v>
      </c>
      <c r="J323" s="7">
        <v>0.62861534035891897</v>
      </c>
      <c r="K323" s="7">
        <v>0.88835246073558805</v>
      </c>
    </row>
    <row r="324" spans="1:11" x14ac:dyDescent="0.25">
      <c r="A324" t="str">
        <f t="shared" si="9"/>
        <v>2012Suicide mortality, 45-64 yearsTMaori</v>
      </c>
      <c r="B324" s="6">
        <v>2012</v>
      </c>
      <c r="C324" s="6" t="s">
        <v>125</v>
      </c>
      <c r="D324" s="6" t="s">
        <v>74</v>
      </c>
      <c r="E324" s="6" t="s">
        <v>9</v>
      </c>
      <c r="F324" s="7">
        <v>5.7468658669447086</v>
      </c>
      <c r="G324" s="7">
        <v>8.4580959922181265</v>
      </c>
      <c r="H324" s="7">
        <v>12.005592114790595</v>
      </c>
      <c r="I324" s="7">
        <v>0.37993871819394337</v>
      </c>
      <c r="J324" s="7">
        <v>0.54807731835932993</v>
      </c>
      <c r="K324" s="7">
        <v>0.79062420468191918</v>
      </c>
    </row>
    <row r="325" spans="1:11" x14ac:dyDescent="0.25">
      <c r="A325" t="str">
        <f t="shared" si="9"/>
        <v>1996Suicide mortality, 45-64 yearsTnonMaori</v>
      </c>
      <c r="B325" s="6">
        <v>1996</v>
      </c>
      <c r="C325" s="6" t="s">
        <v>125</v>
      </c>
      <c r="D325" s="6" t="s">
        <v>74</v>
      </c>
      <c r="E325" s="6" t="s">
        <v>72</v>
      </c>
      <c r="F325" s="7">
        <v>12.196221249660818</v>
      </c>
      <c r="G325" s="7">
        <v>13.734181678727586</v>
      </c>
      <c r="H325" s="7">
        <v>15.412404147663068</v>
      </c>
      <c r="I325" s="7"/>
      <c r="J325" s="7"/>
      <c r="K325" s="7"/>
    </row>
    <row r="326" spans="1:11" x14ac:dyDescent="0.25">
      <c r="A326" t="str">
        <f t="shared" si="9"/>
        <v>1997Suicide mortality, 45-64 yearsTnonMaori</v>
      </c>
      <c r="B326" s="6">
        <v>1997</v>
      </c>
      <c r="C326" s="6" t="s">
        <v>125</v>
      </c>
      <c r="D326" s="6" t="s">
        <v>74</v>
      </c>
      <c r="E326" s="6" t="s">
        <v>72</v>
      </c>
      <c r="F326" s="7">
        <v>12.388925923420281</v>
      </c>
      <c r="G326" s="7">
        <v>13.916882804359551</v>
      </c>
      <c r="H326" s="7">
        <v>15.581248642028767</v>
      </c>
      <c r="I326" s="7"/>
      <c r="J326" s="7"/>
      <c r="K326" s="7"/>
    </row>
    <row r="327" spans="1:11" x14ac:dyDescent="0.25">
      <c r="A327" t="str">
        <f t="shared" si="9"/>
        <v>1998Suicide mortality, 45-64 yearsTnonMaori</v>
      </c>
      <c r="B327" s="6">
        <v>1998</v>
      </c>
      <c r="C327" s="6" t="s">
        <v>125</v>
      </c>
      <c r="D327" s="6" t="s">
        <v>74</v>
      </c>
      <c r="E327" s="6" t="s">
        <v>72</v>
      </c>
      <c r="F327" s="7">
        <v>11.859106514171019</v>
      </c>
      <c r="G327" s="7">
        <v>13.335144082061577</v>
      </c>
      <c r="H327" s="7">
        <v>14.944117495762322</v>
      </c>
      <c r="I327" s="7"/>
      <c r="J327" s="7"/>
      <c r="K327" s="7"/>
    </row>
    <row r="328" spans="1:11" x14ac:dyDescent="0.25">
      <c r="A328" t="str">
        <f t="shared" si="9"/>
        <v>1999Suicide mortality, 45-64 yearsTnonMaori</v>
      </c>
      <c r="B328" s="6">
        <v>1999</v>
      </c>
      <c r="C328" s="6" t="s">
        <v>125</v>
      </c>
      <c r="D328" s="6" t="s">
        <v>74</v>
      </c>
      <c r="E328" s="6" t="s">
        <v>72</v>
      </c>
      <c r="F328" s="7">
        <v>10.939382492452067</v>
      </c>
      <c r="G328" s="7">
        <v>12.33746430536635</v>
      </c>
      <c r="H328" s="7">
        <v>13.864702160596657</v>
      </c>
      <c r="I328" s="7"/>
      <c r="J328" s="7"/>
      <c r="K328" s="7"/>
    </row>
    <row r="329" spans="1:11" x14ac:dyDescent="0.25">
      <c r="A329" t="str">
        <f t="shared" si="9"/>
        <v>2000Suicide mortality, 45-64 yearsTnonMaori</v>
      </c>
      <c r="B329" s="6">
        <v>2000</v>
      </c>
      <c r="C329" s="6" t="s">
        <v>125</v>
      </c>
      <c r="D329" s="6" t="s">
        <v>74</v>
      </c>
      <c r="E329" s="6" t="s">
        <v>72</v>
      </c>
      <c r="F329" s="7">
        <v>10.862242755617075</v>
      </c>
      <c r="G329" s="7">
        <v>12.237193174523266</v>
      </c>
      <c r="H329" s="7">
        <v>13.737996744837103</v>
      </c>
      <c r="I329" s="7"/>
      <c r="J329" s="7"/>
      <c r="K329" s="7"/>
    </row>
    <row r="330" spans="1:11" x14ac:dyDescent="0.25">
      <c r="A330" t="str">
        <f t="shared" si="9"/>
        <v>2001Suicide mortality, 45-64 yearsTnonMaori</v>
      </c>
      <c r="B330" s="6">
        <v>2001</v>
      </c>
      <c r="C330" s="6" t="s">
        <v>125</v>
      </c>
      <c r="D330" s="6" t="s">
        <v>74</v>
      </c>
      <c r="E330" s="6" t="s">
        <v>72</v>
      </c>
      <c r="F330" s="7">
        <v>12.022684831527007</v>
      </c>
      <c r="G330" s="7">
        <v>13.452014792299103</v>
      </c>
      <c r="H330" s="7">
        <v>15.004521252724775</v>
      </c>
      <c r="I330" s="7"/>
      <c r="J330" s="7"/>
      <c r="K330" s="7"/>
    </row>
    <row r="331" spans="1:11" x14ac:dyDescent="0.25">
      <c r="A331" t="str">
        <f t="shared" si="9"/>
        <v>2002Suicide mortality, 45-64 yearsTnonMaori</v>
      </c>
      <c r="B331" s="6">
        <v>2002</v>
      </c>
      <c r="C331" s="6" t="s">
        <v>125</v>
      </c>
      <c r="D331" s="6" t="s">
        <v>74</v>
      </c>
      <c r="E331" s="6" t="s">
        <v>72</v>
      </c>
      <c r="F331" s="7">
        <v>12.785525210591711</v>
      </c>
      <c r="G331" s="7">
        <v>14.238296154298901</v>
      </c>
      <c r="H331" s="7">
        <v>15.810924052156853</v>
      </c>
      <c r="I331" s="7"/>
      <c r="J331" s="7"/>
      <c r="K331" s="7"/>
    </row>
    <row r="332" spans="1:11" x14ac:dyDescent="0.25">
      <c r="A332" t="str">
        <f t="shared" si="9"/>
        <v>2003Suicide mortality, 45-64 yearsTnonMaori</v>
      </c>
      <c r="B332" s="6">
        <v>2003</v>
      </c>
      <c r="C332" s="6" t="s">
        <v>125</v>
      </c>
      <c r="D332" s="6" t="s">
        <v>74</v>
      </c>
      <c r="E332" s="6" t="s">
        <v>72</v>
      </c>
      <c r="F332" s="7">
        <v>13.0100051010026</v>
      </c>
      <c r="G332" s="7">
        <v>14.450817337580915</v>
      </c>
      <c r="H332" s="7">
        <v>16.007593128278028</v>
      </c>
      <c r="I332" s="7"/>
      <c r="J332" s="7"/>
      <c r="K332" s="7"/>
    </row>
    <row r="333" spans="1:11" x14ac:dyDescent="0.25">
      <c r="A333" t="str">
        <f t="shared" si="9"/>
        <v>2004Suicide mortality, 45-64 yearsTnonMaori</v>
      </c>
      <c r="B333" s="6">
        <v>2004</v>
      </c>
      <c r="C333" s="6" t="s">
        <v>125</v>
      </c>
      <c r="D333" s="6" t="s">
        <v>74</v>
      </c>
      <c r="E333" s="6" t="s">
        <v>72</v>
      </c>
      <c r="F333" s="7">
        <v>12.801480027013296</v>
      </c>
      <c r="G333" s="7">
        <v>14.204793687731588</v>
      </c>
      <c r="H333" s="7">
        <v>15.719945165492115</v>
      </c>
      <c r="I333" s="7"/>
      <c r="J333" s="7"/>
      <c r="K333" s="7"/>
    </row>
    <row r="334" spans="1:11" x14ac:dyDescent="0.25">
      <c r="A334" t="str">
        <f t="shared" si="9"/>
        <v>2005Suicide mortality, 45-64 yearsTnonMaori</v>
      </c>
      <c r="B334" s="6">
        <v>2005</v>
      </c>
      <c r="C334" s="6" t="s">
        <v>125</v>
      </c>
      <c r="D334" s="6" t="s">
        <v>74</v>
      </c>
      <c r="E334" s="6" t="s">
        <v>72</v>
      </c>
      <c r="F334" s="7">
        <v>12.978155321510769</v>
      </c>
      <c r="G334" s="7">
        <v>14.374828370836848</v>
      </c>
      <c r="H334" s="7">
        <v>15.880844776924093</v>
      </c>
      <c r="I334" s="7"/>
      <c r="J334" s="7"/>
      <c r="K334" s="7"/>
    </row>
    <row r="335" spans="1:11" x14ac:dyDescent="0.25">
      <c r="A335" t="str">
        <f t="shared" si="9"/>
        <v>2006Suicide mortality, 45-64 yearsTnonMaori</v>
      </c>
      <c r="B335" s="6">
        <v>2006</v>
      </c>
      <c r="C335" s="6" t="s">
        <v>125</v>
      </c>
      <c r="D335" s="6" t="s">
        <v>74</v>
      </c>
      <c r="E335" s="6" t="s">
        <v>72</v>
      </c>
      <c r="F335" s="7">
        <v>13.557090738763593</v>
      </c>
      <c r="G335" s="7">
        <v>14.971365159622126</v>
      </c>
      <c r="H335" s="7">
        <v>16.493081126497845</v>
      </c>
      <c r="I335" s="7"/>
      <c r="J335" s="7"/>
      <c r="K335" s="7"/>
    </row>
    <row r="336" spans="1:11" x14ac:dyDescent="0.25">
      <c r="A336" t="str">
        <f t="shared" si="9"/>
        <v>2007Suicide mortality, 45-64 yearsTnonMaori</v>
      </c>
      <c r="B336" s="6">
        <v>2007</v>
      </c>
      <c r="C336" s="6" t="s">
        <v>125</v>
      </c>
      <c r="D336" s="6" t="s">
        <v>74</v>
      </c>
      <c r="E336" s="6" t="s">
        <v>72</v>
      </c>
      <c r="F336" s="7">
        <v>13.777047891698491</v>
      </c>
      <c r="G336" s="7">
        <v>15.188535279288935</v>
      </c>
      <c r="H336" s="7">
        <v>16.705395232574663</v>
      </c>
      <c r="I336" s="7"/>
      <c r="J336" s="7"/>
      <c r="K336" s="7"/>
    </row>
    <row r="337" spans="1:11" x14ac:dyDescent="0.25">
      <c r="A337" t="str">
        <f t="shared" si="9"/>
        <v>2008Suicide mortality, 45-64 yearsTnonMaori</v>
      </c>
      <c r="B337" s="6">
        <v>2008</v>
      </c>
      <c r="C337" s="6" t="s">
        <v>125</v>
      </c>
      <c r="D337" s="6" t="s">
        <v>74</v>
      </c>
      <c r="E337" s="6" t="s">
        <v>72</v>
      </c>
      <c r="F337" s="7">
        <v>14.101511902550397</v>
      </c>
      <c r="G337" s="7">
        <v>15.517767748284754</v>
      </c>
      <c r="H337" s="7">
        <v>17.037735114142993</v>
      </c>
      <c r="I337" s="7"/>
      <c r="J337" s="7"/>
      <c r="K337" s="7"/>
    </row>
    <row r="338" spans="1:11" x14ac:dyDescent="0.25">
      <c r="A338" t="str">
        <f t="shared" si="9"/>
        <v>2009Suicide mortality, 45-64 yearsTnonMaori</v>
      </c>
      <c r="B338" s="6">
        <v>2009</v>
      </c>
      <c r="C338" s="6" t="s">
        <v>125</v>
      </c>
      <c r="D338" s="6" t="s">
        <v>74</v>
      </c>
      <c r="E338" s="6" t="s">
        <v>72</v>
      </c>
      <c r="F338" s="7">
        <v>13.410321899334416</v>
      </c>
      <c r="G338" s="7">
        <v>14.77903887213291</v>
      </c>
      <c r="H338" s="7">
        <v>16.24956139788079</v>
      </c>
      <c r="I338" s="7"/>
      <c r="J338" s="7"/>
      <c r="K338" s="7"/>
    </row>
    <row r="339" spans="1:11" x14ac:dyDescent="0.25">
      <c r="A339" t="str">
        <f t="shared" si="9"/>
        <v>2010Suicide mortality, 45-64 yearsTnonMaori</v>
      </c>
      <c r="B339" s="6">
        <v>2010</v>
      </c>
      <c r="C339" s="6" t="s">
        <v>125</v>
      </c>
      <c r="D339" s="6" t="s">
        <v>74</v>
      </c>
      <c r="E339" s="6" t="s">
        <v>72</v>
      </c>
      <c r="F339" s="7">
        <v>13.089002119330946</v>
      </c>
      <c r="G339" s="7">
        <v>14.438581312800894</v>
      </c>
      <c r="H339" s="7">
        <v>15.889535117440484</v>
      </c>
      <c r="I339" s="7"/>
      <c r="J339" s="7"/>
      <c r="K339" s="7"/>
    </row>
    <row r="340" spans="1:11" x14ac:dyDescent="0.25">
      <c r="A340" t="str">
        <f t="shared" si="9"/>
        <v>2011Suicide mortality, 45-64 yearsTnonMaori</v>
      </c>
      <c r="B340" s="6">
        <v>2011</v>
      </c>
      <c r="C340" s="6" t="s">
        <v>125</v>
      </c>
      <c r="D340" s="6" t="s">
        <v>74</v>
      </c>
      <c r="E340" s="6" t="s">
        <v>72</v>
      </c>
      <c r="F340" s="7">
        <v>13.994642423101087</v>
      </c>
      <c r="G340" s="7">
        <v>15.383311393967396</v>
      </c>
      <c r="H340" s="7">
        <v>16.872490937160286</v>
      </c>
      <c r="I340" s="7"/>
      <c r="J340" s="7"/>
      <c r="K340" s="7"/>
    </row>
    <row r="341" spans="1:11" x14ac:dyDescent="0.25">
      <c r="A341" t="str">
        <f t="shared" si="9"/>
        <v>2012Suicide mortality, 45-64 yearsTnonMaori</v>
      </c>
      <c r="B341" s="6">
        <v>2012</v>
      </c>
      <c r="C341" s="6" t="s">
        <v>125</v>
      </c>
      <c r="D341" s="6" t="s">
        <v>74</v>
      </c>
      <c r="E341" s="6" t="s">
        <v>72</v>
      </c>
      <c r="F341" s="7">
        <v>14.04967119691136</v>
      </c>
      <c r="G341" s="7">
        <v>15.43230436453281</v>
      </c>
      <c r="H341" s="7">
        <v>16.914211935125508</v>
      </c>
      <c r="I341" s="7"/>
      <c r="J341" s="7"/>
      <c r="K341" s="7"/>
    </row>
    <row r="342" spans="1:11" x14ac:dyDescent="0.25">
      <c r="A342" t="str">
        <f t="shared" si="9"/>
        <v>1996Suicide mortality, 45-64 yearsFMaori</v>
      </c>
      <c r="B342" s="6">
        <v>1996</v>
      </c>
      <c r="C342" s="6" t="s">
        <v>125</v>
      </c>
      <c r="D342" s="6" t="s">
        <v>71</v>
      </c>
      <c r="E342" s="6" t="s">
        <v>9</v>
      </c>
      <c r="F342" s="7">
        <v>1.6887878964129936</v>
      </c>
      <c r="G342" s="7">
        <v>5.2011150407297535</v>
      </c>
      <c r="H342" s="7">
        <v>12.137667495598922</v>
      </c>
      <c r="I342" s="7">
        <v>0.32288421679669044</v>
      </c>
      <c r="J342" s="7">
        <v>0.80150927082190071</v>
      </c>
      <c r="K342" s="7">
        <v>1.9896206683213751</v>
      </c>
    </row>
    <row r="343" spans="1:11" x14ac:dyDescent="0.25">
      <c r="A343" t="str">
        <f t="shared" si="9"/>
        <v>2003Suicide mortality, 45-64 yearsFMaori</v>
      </c>
      <c r="B343" s="6">
        <v>2003</v>
      </c>
      <c r="C343" s="6" t="s">
        <v>125</v>
      </c>
      <c r="D343" s="6" t="s">
        <v>71</v>
      </c>
      <c r="E343" s="6" t="s">
        <v>9</v>
      </c>
      <c r="F343" s="7">
        <v>1.5851656667854164</v>
      </c>
      <c r="G343" s="7">
        <v>4.3194599312087352</v>
      </c>
      <c r="H343" s="7">
        <v>9.4016457938218032</v>
      </c>
      <c r="I343" s="7">
        <v>0.26444736708642375</v>
      </c>
      <c r="J343" s="7">
        <v>0.60485288976909579</v>
      </c>
      <c r="K343" s="7">
        <v>1.3834398212876284</v>
      </c>
    </row>
    <row r="344" spans="1:11" x14ac:dyDescent="0.25">
      <c r="A344" t="str">
        <f t="shared" si="9"/>
        <v>2004Suicide mortality, 45-64 yearsFMaori</v>
      </c>
      <c r="B344" s="6">
        <v>2004</v>
      </c>
      <c r="C344" s="6" t="s">
        <v>125</v>
      </c>
      <c r="D344" s="6" t="s">
        <v>71</v>
      </c>
      <c r="E344" s="6" t="s">
        <v>9</v>
      </c>
      <c r="F344" s="7">
        <v>1.470776562145774</v>
      </c>
      <c r="G344" s="7">
        <v>4.0077580287446404</v>
      </c>
      <c r="H344" s="7">
        <v>8.7232019774885536</v>
      </c>
      <c r="I344" s="7">
        <v>0.26689152291523122</v>
      </c>
      <c r="J344" s="7">
        <v>0.61105342830430032</v>
      </c>
      <c r="K344" s="7">
        <v>1.3990189278549392</v>
      </c>
    </row>
    <row r="345" spans="1:11" x14ac:dyDescent="0.25">
      <c r="A345" t="str">
        <f t="shared" si="9"/>
        <v>2005Suicide mortality, 45-64 yearsFMaori</v>
      </c>
      <c r="B345" s="6">
        <v>2005</v>
      </c>
      <c r="C345" s="6" t="s">
        <v>125</v>
      </c>
      <c r="D345" s="6" t="s">
        <v>71</v>
      </c>
      <c r="E345" s="6" t="s">
        <v>9</v>
      </c>
      <c r="F345" s="7">
        <v>1.064105921178826</v>
      </c>
      <c r="G345" s="7">
        <v>3.2772246433836991</v>
      </c>
      <c r="H345" s="7">
        <v>7.6479490875081613</v>
      </c>
      <c r="I345" s="7">
        <v>0.19140876940307275</v>
      </c>
      <c r="J345" s="7">
        <v>0.4716352949858183</v>
      </c>
      <c r="K345" s="7">
        <v>1.1621194377355886</v>
      </c>
    </row>
    <row r="346" spans="1:11" x14ac:dyDescent="0.25">
      <c r="A346" t="str">
        <f t="shared" ref="A346:A391" si="10">B346&amp;C346&amp;D346&amp;E346</f>
        <v>2007Suicide mortality, 45-64 yearsFMaori</v>
      </c>
      <c r="B346" s="6">
        <v>2007</v>
      </c>
      <c r="C346" s="6" t="s">
        <v>125</v>
      </c>
      <c r="D346" s="6" t="s">
        <v>71</v>
      </c>
      <c r="E346" s="6" t="s">
        <v>9</v>
      </c>
      <c r="F346" s="7">
        <v>1.6636251685400854</v>
      </c>
      <c r="G346" s="7">
        <v>4.1378372180844396</v>
      </c>
      <c r="H346" s="7">
        <v>8.525526128000223</v>
      </c>
      <c r="I346" s="7">
        <v>0.26036706628245643</v>
      </c>
      <c r="J346" s="7">
        <v>0.56028041355680025</v>
      </c>
      <c r="K346" s="7">
        <v>1.2056599411648812</v>
      </c>
    </row>
    <row r="347" spans="1:11" x14ac:dyDescent="0.25">
      <c r="A347" t="str">
        <f t="shared" si="10"/>
        <v>2008Suicide mortality, 45-64 yearsFMaori</v>
      </c>
      <c r="B347" s="6">
        <v>2008</v>
      </c>
      <c r="C347" s="6" t="s">
        <v>125</v>
      </c>
      <c r="D347" s="6" t="s">
        <v>71</v>
      </c>
      <c r="E347" s="6" t="s">
        <v>9</v>
      </c>
      <c r="F347" s="7">
        <v>2.7076769365503108</v>
      </c>
      <c r="G347" s="7">
        <v>5.646418065618124</v>
      </c>
      <c r="H347" s="7">
        <v>10.383963858879861</v>
      </c>
      <c r="I347" s="7">
        <v>0.40375297694671364</v>
      </c>
      <c r="J347" s="7">
        <v>0.77337710948813188</v>
      </c>
      <c r="K347" s="7">
        <v>1.4813814080166037</v>
      </c>
    </row>
    <row r="348" spans="1:11" x14ac:dyDescent="0.25">
      <c r="A348" t="str">
        <f t="shared" si="10"/>
        <v>2009Suicide mortality, 45-64 yearsFMaori</v>
      </c>
      <c r="B348" s="6">
        <v>2009</v>
      </c>
      <c r="C348" s="6" t="s">
        <v>125</v>
      </c>
      <c r="D348" s="6" t="s">
        <v>71</v>
      </c>
      <c r="E348" s="6" t="s">
        <v>9</v>
      </c>
      <c r="F348" s="7">
        <v>3.0040058435118286</v>
      </c>
      <c r="G348" s="7">
        <v>6.0176833435403649</v>
      </c>
      <c r="H348" s="7">
        <v>10.767297757128826</v>
      </c>
      <c r="I348" s="7">
        <v>0.46608656674844001</v>
      </c>
      <c r="J348" s="7">
        <v>0.86957477990228171</v>
      </c>
      <c r="K348" s="7">
        <v>1.6223602047089734</v>
      </c>
    </row>
    <row r="349" spans="1:11" x14ac:dyDescent="0.25">
      <c r="A349" t="str">
        <f t="shared" si="10"/>
        <v>2010Suicide mortality, 45-64 yearsFMaori</v>
      </c>
      <c r="B349" s="6">
        <v>2010</v>
      </c>
      <c r="C349" s="6" t="s">
        <v>125</v>
      </c>
      <c r="D349" s="6" t="s">
        <v>71</v>
      </c>
      <c r="E349" s="6" t="s">
        <v>9</v>
      </c>
      <c r="F349" s="7">
        <v>1.8108145527697308</v>
      </c>
      <c r="G349" s="7">
        <v>4.1943313052910716</v>
      </c>
      <c r="H349" s="7">
        <v>8.2645047521854433</v>
      </c>
      <c r="I349" s="7">
        <v>0.26814234153419114</v>
      </c>
      <c r="J349" s="7">
        <v>0.5503635798144566</v>
      </c>
      <c r="K349" s="7">
        <v>1.1296241699581064</v>
      </c>
    </row>
    <row r="350" spans="1:11" x14ac:dyDescent="0.25">
      <c r="A350" t="str">
        <f t="shared" si="10"/>
        <v>2011Suicide mortality, 45-64 yearsFMaori</v>
      </c>
      <c r="B350" s="6">
        <v>2011</v>
      </c>
      <c r="C350" s="6" t="s">
        <v>125</v>
      </c>
      <c r="D350" s="6" t="s">
        <v>71</v>
      </c>
      <c r="E350" s="6" t="s">
        <v>9</v>
      </c>
      <c r="F350" s="7">
        <v>2.0755384112279054</v>
      </c>
      <c r="G350" s="7">
        <v>4.5390406310793532</v>
      </c>
      <c r="H350" s="7">
        <v>8.6165130044440446</v>
      </c>
      <c r="I350" s="7">
        <v>0.28342727373167365</v>
      </c>
      <c r="J350" s="7">
        <v>0.55911741556003602</v>
      </c>
      <c r="K350" s="7">
        <v>1.1029717792031914</v>
      </c>
    </row>
    <row r="351" spans="1:11" x14ac:dyDescent="0.25">
      <c r="A351" t="str">
        <f t="shared" si="10"/>
        <v>2012Suicide mortality, 45-64 yearsFMaori</v>
      </c>
      <c r="B351" s="6">
        <v>2012</v>
      </c>
      <c r="C351" s="6" t="s">
        <v>125</v>
      </c>
      <c r="D351" s="6" t="s">
        <v>71</v>
      </c>
      <c r="E351" s="6" t="s">
        <v>9</v>
      </c>
      <c r="F351" s="7">
        <v>1.6574432770273073</v>
      </c>
      <c r="G351" s="7">
        <v>3.8390823692832781</v>
      </c>
      <c r="H351" s="7">
        <v>7.5645227273650448</v>
      </c>
      <c r="I351" s="7">
        <v>0.21659119964448079</v>
      </c>
      <c r="J351" s="7">
        <v>0.44340571082109453</v>
      </c>
      <c r="K351" s="7">
        <v>0.90774059477707014</v>
      </c>
    </row>
    <row r="352" spans="1:11" x14ac:dyDescent="0.25">
      <c r="A352" t="str">
        <f t="shared" si="10"/>
        <v>1996Suicide mortality, 45-64 yearsFnonMaori</v>
      </c>
      <c r="B352" s="6">
        <v>1996</v>
      </c>
      <c r="C352" s="6" t="s">
        <v>125</v>
      </c>
      <c r="D352" s="6" t="s">
        <v>71</v>
      </c>
      <c r="E352" s="6" t="s">
        <v>72</v>
      </c>
      <c r="F352" s="7">
        <v>5.0290032363616239</v>
      </c>
      <c r="G352" s="7">
        <v>6.4891514422488408</v>
      </c>
      <c r="H352" s="7">
        <v>8.2409929476873582</v>
      </c>
      <c r="I352" s="7"/>
      <c r="J352" s="7"/>
      <c r="K352" s="7"/>
    </row>
    <row r="353" spans="1:11" x14ac:dyDescent="0.25">
      <c r="A353" t="str">
        <f t="shared" si="10"/>
        <v>1997Suicide mortality, 45-64 yearsFnonMaori</v>
      </c>
      <c r="B353" s="6">
        <v>1997</v>
      </c>
      <c r="C353" s="6" t="s">
        <v>125</v>
      </c>
      <c r="D353" s="6" t="s">
        <v>71</v>
      </c>
      <c r="E353" s="6" t="s">
        <v>72</v>
      </c>
      <c r="F353" s="7">
        <v>5.0349326305714142</v>
      </c>
      <c r="G353" s="7">
        <v>6.4711392972389437</v>
      </c>
      <c r="H353" s="7">
        <v>8.1896409424846919</v>
      </c>
      <c r="I353" s="7"/>
      <c r="J353" s="7"/>
      <c r="K353" s="7"/>
    </row>
    <row r="354" spans="1:11" x14ac:dyDescent="0.25">
      <c r="A354" t="str">
        <f t="shared" si="10"/>
        <v>1998Suicide mortality, 45-64 yearsFnonMaori</v>
      </c>
      <c r="B354" s="6">
        <v>1998</v>
      </c>
      <c r="C354" s="6" t="s">
        <v>125</v>
      </c>
      <c r="D354" s="6" t="s">
        <v>71</v>
      </c>
      <c r="E354" s="6" t="s">
        <v>72</v>
      </c>
      <c r="F354" s="7">
        <v>4.4145620923912414</v>
      </c>
      <c r="G354" s="7">
        <v>5.744930184062973</v>
      </c>
      <c r="H354" s="7">
        <v>7.3502613110119901</v>
      </c>
      <c r="I354" s="7"/>
      <c r="J354" s="7"/>
      <c r="K354" s="7"/>
    </row>
    <row r="355" spans="1:11" x14ac:dyDescent="0.25">
      <c r="A355" t="str">
        <f t="shared" si="10"/>
        <v>1999Suicide mortality, 45-64 yearsFnonMaori</v>
      </c>
      <c r="B355" s="6">
        <v>1999</v>
      </c>
      <c r="C355" s="6" t="s">
        <v>125</v>
      </c>
      <c r="D355" s="6" t="s">
        <v>71</v>
      </c>
      <c r="E355" s="6" t="s">
        <v>72</v>
      </c>
      <c r="F355" s="7">
        <v>4.7373358550164184</v>
      </c>
      <c r="G355" s="7">
        <v>6.0886535063998766</v>
      </c>
      <c r="H355" s="7">
        <v>7.7055806945603793</v>
      </c>
      <c r="I355" s="7"/>
      <c r="J355" s="7"/>
      <c r="K355" s="7"/>
    </row>
    <row r="356" spans="1:11" x14ac:dyDescent="0.25">
      <c r="A356" t="str">
        <f t="shared" si="10"/>
        <v>2000Suicide mortality, 45-64 yearsFnonMaori</v>
      </c>
      <c r="B356" s="6">
        <v>2000</v>
      </c>
      <c r="C356" s="6" t="s">
        <v>125</v>
      </c>
      <c r="D356" s="6" t="s">
        <v>71</v>
      </c>
      <c r="E356" s="6" t="s">
        <v>72</v>
      </c>
      <c r="F356" s="7">
        <v>4.9049876855754722</v>
      </c>
      <c r="G356" s="7">
        <v>6.2576359687574357</v>
      </c>
      <c r="H356" s="7">
        <v>7.8680377437921223</v>
      </c>
      <c r="I356" s="7"/>
      <c r="J356" s="7"/>
      <c r="K356" s="7"/>
    </row>
    <row r="357" spans="1:11" x14ac:dyDescent="0.25">
      <c r="A357" t="str">
        <f t="shared" si="10"/>
        <v>2001Suicide mortality, 45-64 yearsFnonMaori</v>
      </c>
      <c r="B357" s="6">
        <v>2001</v>
      </c>
      <c r="C357" s="6" t="s">
        <v>125</v>
      </c>
      <c r="D357" s="6" t="s">
        <v>71</v>
      </c>
      <c r="E357" s="6" t="s">
        <v>72</v>
      </c>
      <c r="F357" s="7">
        <v>5.7371867669074348</v>
      </c>
      <c r="G357" s="7">
        <v>7.1825762076978164</v>
      </c>
      <c r="H357" s="7">
        <v>8.8813667109454748</v>
      </c>
      <c r="I357" s="7"/>
      <c r="J357" s="7"/>
      <c r="K357" s="7"/>
    </row>
    <row r="358" spans="1:11" x14ac:dyDescent="0.25">
      <c r="A358" t="str">
        <f t="shared" si="10"/>
        <v>2002Suicide mortality, 45-64 yearsFnonMaori</v>
      </c>
      <c r="B358" s="6">
        <v>2002</v>
      </c>
      <c r="C358" s="6" t="s">
        <v>125</v>
      </c>
      <c r="D358" s="6" t="s">
        <v>71</v>
      </c>
      <c r="E358" s="6" t="s">
        <v>72</v>
      </c>
      <c r="F358" s="7">
        <v>5.8187694894726869</v>
      </c>
      <c r="G358" s="7">
        <v>7.2455473585230123</v>
      </c>
      <c r="H358" s="7">
        <v>8.9162694994339429</v>
      </c>
      <c r="I358" s="7"/>
      <c r="J358" s="7"/>
      <c r="K358" s="7"/>
    </row>
    <row r="359" spans="1:11" x14ac:dyDescent="0.25">
      <c r="A359" t="str">
        <f t="shared" si="10"/>
        <v>2003Suicide mortality, 45-64 yearsFnonMaori</v>
      </c>
      <c r="B359" s="6">
        <v>2003</v>
      </c>
      <c r="C359" s="6" t="s">
        <v>125</v>
      </c>
      <c r="D359" s="6" t="s">
        <v>71</v>
      </c>
      <c r="E359" s="6" t="s">
        <v>72</v>
      </c>
      <c r="F359" s="7">
        <v>5.7497612248712544</v>
      </c>
      <c r="G359" s="7">
        <v>7.1413396617112976</v>
      </c>
      <c r="H359" s="7">
        <v>8.7679826242491679</v>
      </c>
      <c r="I359" s="7"/>
      <c r="J359" s="7"/>
      <c r="K359" s="7"/>
    </row>
    <row r="360" spans="1:11" x14ac:dyDescent="0.25">
      <c r="A360" t="str">
        <f t="shared" si="10"/>
        <v>2004Suicide mortality, 45-64 yearsFnonMaori</v>
      </c>
      <c r="B360" s="6">
        <v>2004</v>
      </c>
      <c r="C360" s="6" t="s">
        <v>125</v>
      </c>
      <c r="D360" s="6" t="s">
        <v>71</v>
      </c>
      <c r="E360" s="6" t="s">
        <v>72</v>
      </c>
      <c r="F360" s="7">
        <v>5.2533047667148765</v>
      </c>
      <c r="G360" s="7">
        <v>6.5587685840603864</v>
      </c>
      <c r="H360" s="7">
        <v>8.0902168173713029</v>
      </c>
      <c r="I360" s="7"/>
      <c r="J360" s="7"/>
      <c r="K360" s="7"/>
    </row>
    <row r="361" spans="1:11" x14ac:dyDescent="0.25">
      <c r="A361" t="str">
        <f t="shared" si="10"/>
        <v>2005Suicide mortality, 45-64 yearsFnonMaori</v>
      </c>
      <c r="B361" s="6">
        <v>2005</v>
      </c>
      <c r="C361" s="6" t="s">
        <v>125</v>
      </c>
      <c r="D361" s="6" t="s">
        <v>71</v>
      </c>
      <c r="E361" s="6" t="s">
        <v>72</v>
      </c>
      <c r="F361" s="7">
        <v>5.6218660242946994</v>
      </c>
      <c r="G361" s="7">
        <v>6.9486416267515407</v>
      </c>
      <c r="H361" s="7">
        <v>8.4943540558150126</v>
      </c>
      <c r="I361" s="7"/>
      <c r="J361" s="7"/>
      <c r="K361" s="7"/>
    </row>
    <row r="362" spans="1:11" x14ac:dyDescent="0.25">
      <c r="A362" t="str">
        <f t="shared" si="10"/>
        <v>2006Suicide mortality, 45-64 yearsFnonMaori</v>
      </c>
      <c r="B362" s="6">
        <v>2006</v>
      </c>
      <c r="C362" s="6" t="s">
        <v>125</v>
      </c>
      <c r="D362" s="6" t="s">
        <v>71</v>
      </c>
      <c r="E362" s="6" t="s">
        <v>72</v>
      </c>
      <c r="F362" s="7">
        <v>5.9761055049505512</v>
      </c>
      <c r="G362" s="7">
        <v>7.3292230595176768</v>
      </c>
      <c r="H362" s="7">
        <v>8.8971767263611063</v>
      </c>
      <c r="I362" s="7"/>
      <c r="J362" s="7"/>
      <c r="K362" s="7"/>
    </row>
    <row r="363" spans="1:11" x14ac:dyDescent="0.25">
      <c r="A363" t="str">
        <f t="shared" si="10"/>
        <v>2007Suicide mortality, 45-64 yearsFnonMaori</v>
      </c>
      <c r="B363" s="6">
        <v>2007</v>
      </c>
      <c r="C363" s="6" t="s">
        <v>125</v>
      </c>
      <c r="D363" s="6" t="s">
        <v>71</v>
      </c>
      <c r="E363" s="6" t="s">
        <v>72</v>
      </c>
      <c r="F363" s="7">
        <v>6.0464760032582694</v>
      </c>
      <c r="G363" s="7">
        <v>7.3852969298291438</v>
      </c>
      <c r="H363" s="7">
        <v>8.9323038932531027</v>
      </c>
      <c r="I363" s="7"/>
      <c r="J363" s="7"/>
      <c r="K363" s="7"/>
    </row>
    <row r="364" spans="1:11" x14ac:dyDescent="0.25">
      <c r="A364" t="str">
        <f t="shared" si="10"/>
        <v>2008Suicide mortality, 45-64 yearsFnonMaori</v>
      </c>
      <c r="B364" s="6">
        <v>2008</v>
      </c>
      <c r="C364" s="6" t="s">
        <v>125</v>
      </c>
      <c r="D364" s="6" t="s">
        <v>71</v>
      </c>
      <c r="E364" s="6" t="s">
        <v>72</v>
      </c>
      <c r="F364" s="7">
        <v>5.9714859835501848</v>
      </c>
      <c r="G364" s="7">
        <v>7.3009893832457324</v>
      </c>
      <c r="H364" s="7">
        <v>8.8382927910513729</v>
      </c>
      <c r="I364" s="7"/>
      <c r="J364" s="7"/>
      <c r="K364" s="7"/>
    </row>
    <row r="365" spans="1:11" x14ac:dyDescent="0.25">
      <c r="A365" t="str">
        <f t="shared" si="10"/>
        <v>2009Suicide mortality, 45-64 yearsFnonMaori</v>
      </c>
      <c r="B365" s="6">
        <v>2009</v>
      </c>
      <c r="C365" s="6" t="s">
        <v>125</v>
      </c>
      <c r="D365" s="6" t="s">
        <v>71</v>
      </c>
      <c r="E365" s="6" t="s">
        <v>72</v>
      </c>
      <c r="F365" s="7">
        <v>5.6426447952929015</v>
      </c>
      <c r="G365" s="7">
        <v>6.9202597437526894</v>
      </c>
      <c r="H365" s="7">
        <v>8.4007231643106746</v>
      </c>
      <c r="I365" s="7"/>
      <c r="J365" s="7"/>
      <c r="K365" s="7"/>
    </row>
    <row r="366" spans="1:11" x14ac:dyDescent="0.25">
      <c r="A366" t="str">
        <f t="shared" si="10"/>
        <v>2010Suicide mortality, 45-64 yearsFnonMaori</v>
      </c>
      <c r="B366" s="6">
        <v>2010</v>
      </c>
      <c r="C366" s="6" t="s">
        <v>125</v>
      </c>
      <c r="D366" s="6" t="s">
        <v>71</v>
      </c>
      <c r="E366" s="6" t="s">
        <v>72</v>
      </c>
      <c r="F366" s="7">
        <v>6.2807983072510361</v>
      </c>
      <c r="G366" s="7">
        <v>7.6210190120231101</v>
      </c>
      <c r="H366" s="7">
        <v>9.162566718101564</v>
      </c>
      <c r="I366" s="7"/>
      <c r="J366" s="7"/>
      <c r="K366" s="7"/>
    </row>
    <row r="367" spans="1:11" x14ac:dyDescent="0.25">
      <c r="A367" t="str">
        <f t="shared" si="10"/>
        <v>2011Suicide mortality, 45-64 yearsFnonMaori</v>
      </c>
      <c r="B367" s="6">
        <v>2011</v>
      </c>
      <c r="C367" s="6" t="s">
        <v>125</v>
      </c>
      <c r="D367" s="6" t="s">
        <v>71</v>
      </c>
      <c r="E367" s="6" t="s">
        <v>72</v>
      </c>
      <c r="F367" s="7">
        <v>6.7470381593449593</v>
      </c>
      <c r="G367" s="7">
        <v>8.1182243742718256</v>
      </c>
      <c r="H367" s="7">
        <v>9.6861914179503632</v>
      </c>
      <c r="I367" s="7"/>
      <c r="J367" s="7"/>
      <c r="K367" s="7"/>
    </row>
    <row r="368" spans="1:11" x14ac:dyDescent="0.25">
      <c r="A368" t="str">
        <f t="shared" si="10"/>
        <v>2012Suicide mortality, 45-64 yearsFnonMaori</v>
      </c>
      <c r="B368" s="6">
        <v>2012</v>
      </c>
      <c r="C368" s="6" t="s">
        <v>125</v>
      </c>
      <c r="D368" s="6" t="s">
        <v>71</v>
      </c>
      <c r="E368" s="6" t="s">
        <v>72</v>
      </c>
      <c r="F368" s="7">
        <v>7.2390780742423173</v>
      </c>
      <c r="G368" s="7">
        <v>8.658170780376512</v>
      </c>
      <c r="H368" s="7">
        <v>10.274139894205183</v>
      </c>
      <c r="I368" s="7"/>
      <c r="J368" s="7"/>
      <c r="K368" s="7"/>
    </row>
    <row r="369" spans="1:11" x14ac:dyDescent="0.25">
      <c r="A369" t="str">
        <f t="shared" si="10"/>
        <v>1996Suicide mortality, 45-64 yearsMMaori</v>
      </c>
      <c r="B369" s="6">
        <v>1996</v>
      </c>
      <c r="C369" s="6" t="s">
        <v>125</v>
      </c>
      <c r="D369" s="6" t="s">
        <v>73</v>
      </c>
      <c r="E369" s="6" t="s">
        <v>9</v>
      </c>
      <c r="F369" s="7">
        <v>14.274643747512977</v>
      </c>
      <c r="G369" s="7">
        <v>22.77766876589078</v>
      </c>
      <c r="H369" s="7">
        <v>34.485664244393369</v>
      </c>
      <c r="I369" s="7">
        <v>0.69930292638310132</v>
      </c>
      <c r="J369" s="7">
        <v>1.0845015457761045</v>
      </c>
      <c r="K369" s="7">
        <v>1.68187999566075</v>
      </c>
    </row>
    <row r="370" spans="1:11" x14ac:dyDescent="0.25">
      <c r="A370" t="str">
        <f t="shared" si="10"/>
        <v>1997Suicide mortality, 45-64 yearsMMaori</v>
      </c>
      <c r="B370" s="6">
        <v>1997</v>
      </c>
      <c r="C370" s="6" t="s">
        <v>125</v>
      </c>
      <c r="D370" s="6" t="s">
        <v>73</v>
      </c>
      <c r="E370" s="6" t="s">
        <v>9</v>
      </c>
      <c r="F370" s="7">
        <v>9.8396827006782086</v>
      </c>
      <c r="G370" s="7">
        <v>16.891090548514704</v>
      </c>
      <c r="H370" s="7">
        <v>27.044272233854112</v>
      </c>
      <c r="I370" s="7">
        <v>0.48182980340959636</v>
      </c>
      <c r="J370" s="7">
        <v>0.788883341529376</v>
      </c>
      <c r="K370" s="7">
        <v>1.2916115236929726</v>
      </c>
    </row>
    <row r="371" spans="1:11" x14ac:dyDescent="0.25">
      <c r="A371" t="str">
        <f t="shared" si="10"/>
        <v>1998Suicide mortality, 45-64 yearsMMaori</v>
      </c>
      <c r="B371" s="6">
        <v>1998</v>
      </c>
      <c r="C371" s="6" t="s">
        <v>125</v>
      </c>
      <c r="D371" s="6" t="s">
        <v>73</v>
      </c>
      <c r="E371" s="6" t="s">
        <v>9</v>
      </c>
      <c r="F371" s="7">
        <v>10.866560648515209</v>
      </c>
      <c r="G371" s="7">
        <v>18.048806678272243</v>
      </c>
      <c r="H371" s="7">
        <v>28.185447373309053</v>
      </c>
      <c r="I371" s="7">
        <v>0.53834106633773193</v>
      </c>
      <c r="J371" s="7">
        <v>0.85967709720748764</v>
      </c>
      <c r="K371" s="7">
        <v>1.3728187531572178</v>
      </c>
    </row>
    <row r="372" spans="1:11" x14ac:dyDescent="0.25">
      <c r="A372" t="str">
        <f t="shared" si="10"/>
        <v>1999Suicide mortality, 45-64 yearsMMaori</v>
      </c>
      <c r="B372" s="6">
        <v>1999</v>
      </c>
      <c r="C372" s="6" t="s">
        <v>125</v>
      </c>
      <c r="D372" s="6" t="s">
        <v>73</v>
      </c>
      <c r="E372" s="6" t="s">
        <v>9</v>
      </c>
      <c r="F372" s="7">
        <v>7.6617936602064978</v>
      </c>
      <c r="G372" s="7">
        <v>13.689293510195681</v>
      </c>
      <c r="H372" s="7">
        <v>22.578407842550135</v>
      </c>
      <c r="I372" s="7">
        <v>0.43434557131665907</v>
      </c>
      <c r="J372" s="7">
        <v>0.73344396317437177</v>
      </c>
      <c r="K372" s="7">
        <v>1.2385070382696379</v>
      </c>
    </row>
    <row r="373" spans="1:11" x14ac:dyDescent="0.25">
      <c r="A373" t="str">
        <f t="shared" si="10"/>
        <v>2000Suicide mortality, 45-64 yearsMMaori</v>
      </c>
      <c r="B373" s="6">
        <v>2000</v>
      </c>
      <c r="C373" s="6" t="s">
        <v>125</v>
      </c>
      <c r="D373" s="6" t="s">
        <v>73</v>
      </c>
      <c r="E373" s="6" t="s">
        <v>9</v>
      </c>
      <c r="F373" s="7">
        <v>10.718387971264942</v>
      </c>
      <c r="G373" s="7">
        <v>17.547367556420994</v>
      </c>
      <c r="H373" s="7">
        <v>27.100486013993169</v>
      </c>
      <c r="I373" s="7">
        <v>0.6058994304718075</v>
      </c>
      <c r="J373" s="7">
        <v>0.95850014091671376</v>
      </c>
      <c r="K373" s="7">
        <v>1.516295401403432</v>
      </c>
    </row>
    <row r="374" spans="1:11" x14ac:dyDescent="0.25">
      <c r="A374" t="str">
        <f t="shared" si="10"/>
        <v>2001Suicide mortality, 45-64 yearsMMaori</v>
      </c>
      <c r="B374" s="6">
        <v>2001</v>
      </c>
      <c r="C374" s="6" t="s">
        <v>125</v>
      </c>
      <c r="D374" s="6" t="s">
        <v>73</v>
      </c>
      <c r="E374" s="6" t="s">
        <v>9</v>
      </c>
      <c r="F374" s="7">
        <v>7.0642610385751485</v>
      </c>
      <c r="G374" s="7">
        <v>12.621684566103108</v>
      </c>
      <c r="H374" s="7">
        <v>20.817549246149724</v>
      </c>
      <c r="I374" s="7">
        <v>0.37743530712781492</v>
      </c>
      <c r="J374" s="7">
        <v>0.63627023367709012</v>
      </c>
      <c r="K374" s="7">
        <v>1.0726071531151262</v>
      </c>
    </row>
    <row r="375" spans="1:11" x14ac:dyDescent="0.25">
      <c r="A375" t="str">
        <f t="shared" si="10"/>
        <v>2002Suicide mortality, 45-64 yearsMMaori</v>
      </c>
      <c r="B375" s="6">
        <v>2002</v>
      </c>
      <c r="C375" s="6" t="s">
        <v>125</v>
      </c>
      <c r="D375" s="6" t="s">
        <v>73</v>
      </c>
      <c r="E375" s="6" t="s">
        <v>9</v>
      </c>
      <c r="F375" s="7">
        <v>7.3213555788596114</v>
      </c>
      <c r="G375" s="7">
        <v>12.808834387796447</v>
      </c>
      <c r="H375" s="7">
        <v>20.800744570354443</v>
      </c>
      <c r="I375" s="7">
        <v>0.36157568815692848</v>
      </c>
      <c r="J375" s="7">
        <v>0.59926050126689612</v>
      </c>
      <c r="K375" s="7">
        <v>0.99318942102874974</v>
      </c>
    </row>
    <row r="376" spans="1:11" x14ac:dyDescent="0.25">
      <c r="A376" t="str">
        <f t="shared" si="10"/>
        <v>2003Suicide mortality, 45-64 yearsMMaori</v>
      </c>
      <c r="B376" s="6">
        <v>2003</v>
      </c>
      <c r="C376" s="6" t="s">
        <v>125</v>
      </c>
      <c r="D376" s="6" t="s">
        <v>73</v>
      </c>
      <c r="E376" s="6" t="s">
        <v>9</v>
      </c>
      <c r="F376" s="7">
        <v>6.4512001557065952</v>
      </c>
      <c r="G376" s="7">
        <v>11.526331344990503</v>
      </c>
      <c r="H376" s="7">
        <v>19.010930684022199</v>
      </c>
      <c r="I376" s="7">
        <v>0.31250540876401234</v>
      </c>
      <c r="J376" s="7">
        <v>0.52573460867990274</v>
      </c>
      <c r="K376" s="7">
        <v>0.88445470386252056</v>
      </c>
    </row>
    <row r="377" spans="1:11" x14ac:dyDescent="0.25">
      <c r="A377" t="str">
        <f t="shared" si="10"/>
        <v>2004Suicide mortality, 45-64 yearsMMaori</v>
      </c>
      <c r="B377" s="6">
        <v>2004</v>
      </c>
      <c r="C377" s="6" t="s">
        <v>125</v>
      </c>
      <c r="D377" s="6" t="s">
        <v>73</v>
      </c>
      <c r="E377" s="6" t="s">
        <v>9</v>
      </c>
      <c r="F377" s="7">
        <v>10.219442268427107</v>
      </c>
      <c r="G377" s="7">
        <v>16.306891792163416</v>
      </c>
      <c r="H377" s="7">
        <v>24.688830142982777</v>
      </c>
      <c r="I377" s="7">
        <v>0.47912364076647629</v>
      </c>
      <c r="J377" s="7">
        <v>0.73984080722553336</v>
      </c>
      <c r="K377" s="7">
        <v>1.1424283284383223</v>
      </c>
    </row>
    <row r="378" spans="1:11" x14ac:dyDescent="0.25">
      <c r="A378" t="str">
        <f t="shared" si="10"/>
        <v>2005Suicide mortality, 45-64 yearsMMaori</v>
      </c>
      <c r="B378" s="6">
        <v>2005</v>
      </c>
      <c r="C378" s="6" t="s">
        <v>125</v>
      </c>
      <c r="D378" s="6" t="s">
        <v>73</v>
      </c>
      <c r="E378" s="6" t="s">
        <v>9</v>
      </c>
      <c r="F378" s="7">
        <v>12.2019818660588</v>
      </c>
      <c r="G378" s="7">
        <v>18.67936573776992</v>
      </c>
      <c r="H378" s="7">
        <v>27.36959873090705</v>
      </c>
      <c r="I378" s="7">
        <v>0.56775440432752033</v>
      </c>
      <c r="J378" s="7">
        <v>0.84865375087275152</v>
      </c>
      <c r="K378" s="7">
        <v>1.2685294616489158</v>
      </c>
    </row>
    <row r="379" spans="1:11" x14ac:dyDescent="0.25">
      <c r="A379" t="str">
        <f t="shared" si="10"/>
        <v>2006Suicide mortality, 45-64 yearsMMaori</v>
      </c>
      <c r="B379" s="6">
        <v>2006</v>
      </c>
      <c r="C379" s="6" t="s">
        <v>125</v>
      </c>
      <c r="D379" s="6" t="s">
        <v>73</v>
      </c>
      <c r="E379" s="6" t="s">
        <v>9</v>
      </c>
      <c r="F379" s="7">
        <v>13.487691615991611</v>
      </c>
      <c r="G379" s="7">
        <v>20.139428908130057</v>
      </c>
      <c r="H379" s="7">
        <v>28.923579334506215</v>
      </c>
      <c r="I379" s="7">
        <v>0.60145217281558316</v>
      </c>
      <c r="J379" s="7">
        <v>0.88084893131014042</v>
      </c>
      <c r="K379" s="7">
        <v>1.2900358080976138</v>
      </c>
    </row>
    <row r="380" spans="1:11" x14ac:dyDescent="0.25">
      <c r="A380" t="str">
        <f t="shared" si="10"/>
        <v>2007Suicide mortality, 45-64 yearsMMaori</v>
      </c>
      <c r="B380" s="6">
        <v>2007</v>
      </c>
      <c r="C380" s="6" t="s">
        <v>125</v>
      </c>
      <c r="D380" s="6" t="s">
        <v>73</v>
      </c>
      <c r="E380" s="6" t="s">
        <v>9</v>
      </c>
      <c r="F380" s="7">
        <v>11.886970907692236</v>
      </c>
      <c r="G380" s="7">
        <v>18.037719649222378</v>
      </c>
      <c r="H380" s="7">
        <v>26.243935072701781</v>
      </c>
      <c r="I380" s="7">
        <v>0.52278111636163305</v>
      </c>
      <c r="J380" s="7">
        <v>0.7748846429894799</v>
      </c>
      <c r="K380" s="7">
        <v>1.148561398161857</v>
      </c>
    </row>
    <row r="381" spans="1:11" x14ac:dyDescent="0.25">
      <c r="A381" t="str">
        <f t="shared" si="10"/>
        <v>2008Suicide mortality, 45-64 yearsMMaori</v>
      </c>
      <c r="B381" s="6">
        <v>2008</v>
      </c>
      <c r="C381" s="6" t="s">
        <v>125</v>
      </c>
      <c r="D381" s="6" t="s">
        <v>73</v>
      </c>
      <c r="E381" s="6" t="s">
        <v>9</v>
      </c>
      <c r="F381" s="7">
        <v>11.413860708453456</v>
      </c>
      <c r="G381" s="7">
        <v>17.319805118823851</v>
      </c>
      <c r="H381" s="7">
        <v>25.199407122942873</v>
      </c>
      <c r="I381" s="7">
        <v>0.48593278315085298</v>
      </c>
      <c r="J381" s="7">
        <v>0.71968249532318751</v>
      </c>
      <c r="K381" s="7">
        <v>1.0658735364924321</v>
      </c>
    </row>
    <row r="382" spans="1:11" x14ac:dyDescent="0.25">
      <c r="A382" t="str">
        <f t="shared" si="10"/>
        <v>2009Suicide mortality, 45-64 yearsMMaori</v>
      </c>
      <c r="B382" s="6">
        <v>2009</v>
      </c>
      <c r="C382" s="6" t="s">
        <v>125</v>
      </c>
      <c r="D382" s="6" t="s">
        <v>73</v>
      </c>
      <c r="E382" s="6" t="s">
        <v>9</v>
      </c>
      <c r="F382" s="7">
        <v>13.038450406975487</v>
      </c>
      <c r="G382" s="7">
        <v>19.189670976365452</v>
      </c>
      <c r="H382" s="7">
        <v>27.238206183902772</v>
      </c>
      <c r="I382" s="7">
        <v>0.5769189749150857</v>
      </c>
      <c r="J382" s="7">
        <v>0.83471921365812507</v>
      </c>
      <c r="K382" s="7">
        <v>1.207719274188531</v>
      </c>
    </row>
    <row r="383" spans="1:11" x14ac:dyDescent="0.25">
      <c r="A383" t="str">
        <f t="shared" si="10"/>
        <v>2010Suicide mortality, 45-64 yearsMMaori</v>
      </c>
      <c r="B383" s="6">
        <v>2010</v>
      </c>
      <c r="C383" s="6" t="s">
        <v>125</v>
      </c>
      <c r="D383" s="6" t="s">
        <v>73</v>
      </c>
      <c r="E383" s="6" t="s">
        <v>9</v>
      </c>
      <c r="F383" s="7">
        <v>13.240283390589271</v>
      </c>
      <c r="G383" s="7">
        <v>19.357160409590712</v>
      </c>
      <c r="H383" s="7">
        <v>27.326534853647232</v>
      </c>
      <c r="I383" s="7">
        <v>0.62169087044311877</v>
      </c>
      <c r="J383" s="7">
        <v>0.89612193224749415</v>
      </c>
      <c r="K383" s="7">
        <v>1.2916942416777144</v>
      </c>
    </row>
    <row r="384" spans="1:11" x14ac:dyDescent="0.25">
      <c r="A384" t="str">
        <f t="shared" si="10"/>
        <v>2011Suicide mortality, 45-64 yearsMMaori</v>
      </c>
      <c r="B384" s="6">
        <v>2011</v>
      </c>
      <c r="C384" s="6" t="s">
        <v>125</v>
      </c>
      <c r="D384" s="6" t="s">
        <v>73</v>
      </c>
      <c r="E384" s="6" t="s">
        <v>9</v>
      </c>
      <c r="F384" s="7">
        <v>10.071243449366227</v>
      </c>
      <c r="G384" s="7">
        <v>15.417531503478203</v>
      </c>
      <c r="H384" s="7">
        <v>22.590255825340169</v>
      </c>
      <c r="I384" s="7">
        <v>0.447463902332074</v>
      </c>
      <c r="J384" s="7">
        <v>0.66867410867555854</v>
      </c>
      <c r="K384" s="7">
        <v>0.99924275742187152</v>
      </c>
    </row>
    <row r="385" spans="1:11" x14ac:dyDescent="0.25">
      <c r="A385" t="str">
        <f t="shared" si="10"/>
        <v>2012Suicide mortality, 45-64 yearsMMaori</v>
      </c>
      <c r="B385" s="6">
        <v>2012</v>
      </c>
      <c r="C385" s="6" t="s">
        <v>125</v>
      </c>
      <c r="D385" s="6" t="s">
        <v>73</v>
      </c>
      <c r="E385" s="6" t="s">
        <v>9</v>
      </c>
      <c r="F385" s="7">
        <v>8.6401556441385186</v>
      </c>
      <c r="G385" s="7">
        <v>13.62984988369859</v>
      </c>
      <c r="H385" s="7">
        <v>20.451467019518599</v>
      </c>
      <c r="I385" s="7">
        <v>0.39378282961942501</v>
      </c>
      <c r="J385" s="7">
        <v>0.6029024294759362</v>
      </c>
      <c r="K385" s="7">
        <v>0.92307564506884587</v>
      </c>
    </row>
    <row r="386" spans="1:11" x14ac:dyDescent="0.25">
      <c r="A386" t="str">
        <f t="shared" si="10"/>
        <v>1996Suicide mortality, 45-64 yearsMnonMaori</v>
      </c>
      <c r="B386" s="6">
        <v>1996</v>
      </c>
      <c r="C386" s="6" t="s">
        <v>125</v>
      </c>
      <c r="D386" s="6" t="s">
        <v>73</v>
      </c>
      <c r="E386" s="6" t="s">
        <v>72</v>
      </c>
      <c r="F386" s="7">
        <v>18.330753681742312</v>
      </c>
      <c r="G386" s="7">
        <v>21.002891931878569</v>
      </c>
      <c r="H386" s="7">
        <v>23.955013564080318</v>
      </c>
      <c r="I386" s="7"/>
      <c r="J386" s="7"/>
      <c r="K386" s="7"/>
    </row>
    <row r="387" spans="1:11" x14ac:dyDescent="0.25">
      <c r="A387" t="str">
        <f t="shared" si="10"/>
        <v>1997Suicide mortality, 45-64 yearsMnonMaori</v>
      </c>
      <c r="B387" s="6">
        <v>1997</v>
      </c>
      <c r="C387" s="6" t="s">
        <v>125</v>
      </c>
      <c r="D387" s="6" t="s">
        <v>73</v>
      </c>
      <c r="E387" s="6" t="s">
        <v>72</v>
      </c>
      <c r="F387" s="7">
        <v>18.744645395973642</v>
      </c>
      <c r="G387" s="7">
        <v>21.411392102371735</v>
      </c>
      <c r="H387" s="7">
        <v>24.351135271743956</v>
      </c>
      <c r="I387" s="7"/>
      <c r="J387" s="7"/>
      <c r="K387" s="7"/>
    </row>
    <row r="388" spans="1:11" x14ac:dyDescent="0.25">
      <c r="A388" t="str">
        <f t="shared" si="10"/>
        <v>1998Suicide mortality, 45-64 yearsMnonMaori</v>
      </c>
      <c r="B388" s="6">
        <v>1998</v>
      </c>
      <c r="C388" s="6" t="s">
        <v>125</v>
      </c>
      <c r="D388" s="6" t="s">
        <v>73</v>
      </c>
      <c r="E388" s="6" t="s">
        <v>72</v>
      </c>
      <c r="F388" s="7">
        <v>18.385427449862789</v>
      </c>
      <c r="G388" s="7">
        <v>20.994867418127889</v>
      </c>
      <c r="H388" s="7">
        <v>23.870832068886482</v>
      </c>
      <c r="I388" s="7"/>
      <c r="J388" s="7"/>
      <c r="K388" s="7"/>
    </row>
    <row r="389" spans="1:11" x14ac:dyDescent="0.25">
      <c r="A389" t="str">
        <f t="shared" si="10"/>
        <v>1999Suicide mortality, 45-64 yearsMnonMaori</v>
      </c>
      <c r="B389" s="6">
        <v>1999</v>
      </c>
      <c r="C389" s="6" t="s">
        <v>125</v>
      </c>
      <c r="D389" s="6" t="s">
        <v>73</v>
      </c>
      <c r="E389" s="6" t="s">
        <v>72</v>
      </c>
      <c r="F389" s="7">
        <v>16.241874682033721</v>
      </c>
      <c r="G389" s="7">
        <v>18.664402732211371</v>
      </c>
      <c r="H389" s="7">
        <v>21.346371499757748</v>
      </c>
      <c r="I389" s="7"/>
      <c r="J389" s="7"/>
      <c r="K389" s="7"/>
    </row>
    <row r="390" spans="1:11" x14ac:dyDescent="0.25">
      <c r="A390" t="str">
        <f t="shared" si="10"/>
        <v>2000Suicide mortality, 45-64 yearsMnonMaori</v>
      </c>
      <c r="B390" s="6">
        <v>2000</v>
      </c>
      <c r="C390" s="6" t="s">
        <v>125</v>
      </c>
      <c r="D390" s="6" t="s">
        <v>73</v>
      </c>
      <c r="E390" s="6" t="s">
        <v>72</v>
      </c>
      <c r="F390" s="7">
        <v>15.936320213151451</v>
      </c>
      <c r="G390" s="7">
        <v>18.307110043446226</v>
      </c>
      <c r="H390" s="7">
        <v>20.931171834115322</v>
      </c>
      <c r="I390" s="7"/>
      <c r="J390" s="7"/>
      <c r="K390" s="7"/>
    </row>
    <row r="391" spans="1:11" x14ac:dyDescent="0.25">
      <c r="A391" t="str">
        <f t="shared" si="10"/>
        <v>2001Suicide mortality, 45-64 yearsMnonMaori</v>
      </c>
      <c r="B391" s="6">
        <v>2001</v>
      </c>
      <c r="C391" s="6" t="s">
        <v>125</v>
      </c>
      <c r="D391" s="6" t="s">
        <v>73</v>
      </c>
      <c r="E391" s="6" t="s">
        <v>72</v>
      </c>
      <c r="F391" s="7">
        <v>17.391661299400639</v>
      </c>
      <c r="G391" s="7">
        <v>19.836987333449056</v>
      </c>
      <c r="H391" s="7">
        <v>22.529844203481694</v>
      </c>
      <c r="I391" s="7"/>
      <c r="J391" s="7"/>
      <c r="K391" s="7"/>
    </row>
    <row r="392" spans="1:11" x14ac:dyDescent="0.25">
      <c r="A392" t="str">
        <f t="shared" ref="A392:A402" si="11">B392&amp;C392&amp;D392&amp;E392</f>
        <v>2002Suicide mortality, 45-64 yearsMnonMaori</v>
      </c>
      <c r="B392" s="6">
        <v>2002</v>
      </c>
      <c r="C392" s="6" t="s">
        <v>125</v>
      </c>
      <c r="D392" s="6" t="s">
        <v>73</v>
      </c>
      <c r="E392" s="6" t="s">
        <v>72</v>
      </c>
      <c r="F392" s="7">
        <v>18.859702130893101</v>
      </c>
      <c r="G392" s="7">
        <v>21.374401217362568</v>
      </c>
      <c r="H392" s="7">
        <v>24.131049188314101</v>
      </c>
      <c r="I392" s="7"/>
      <c r="J392" s="7"/>
      <c r="K392" s="7"/>
    </row>
    <row r="393" spans="1:11" x14ac:dyDescent="0.25">
      <c r="A393" t="str">
        <f t="shared" si="11"/>
        <v>2003Suicide mortality, 45-64 yearsMnonMaori</v>
      </c>
      <c r="B393" s="6">
        <v>2003</v>
      </c>
      <c r="C393" s="6" t="s">
        <v>125</v>
      </c>
      <c r="D393" s="6" t="s">
        <v>73</v>
      </c>
      <c r="E393" s="6" t="s">
        <v>72</v>
      </c>
      <c r="F393" s="7">
        <v>19.413745618025658</v>
      </c>
      <c r="G393" s="7">
        <v>21.924239254350461</v>
      </c>
      <c r="H393" s="7">
        <v>24.669287773031719</v>
      </c>
      <c r="I393" s="7"/>
      <c r="J393" s="7"/>
      <c r="K393" s="7"/>
    </row>
    <row r="394" spans="1:11" x14ac:dyDescent="0.25">
      <c r="A394" t="str">
        <f t="shared" si="11"/>
        <v>2004Suicide mortality, 45-64 yearsMnonMaori</v>
      </c>
      <c r="B394" s="6">
        <v>2004</v>
      </c>
      <c r="C394" s="6" t="s">
        <v>125</v>
      </c>
      <c r="D394" s="6" t="s">
        <v>73</v>
      </c>
      <c r="E394" s="6" t="s">
        <v>72</v>
      </c>
      <c r="F394" s="7">
        <v>19.564583013225779</v>
      </c>
      <c r="G394" s="7">
        <v>22.041081855589532</v>
      </c>
      <c r="H394" s="7">
        <v>24.744261732762386</v>
      </c>
      <c r="I394" s="7"/>
      <c r="J394" s="7"/>
      <c r="K394" s="7"/>
    </row>
    <row r="395" spans="1:11" x14ac:dyDescent="0.25">
      <c r="A395" t="str">
        <f t="shared" si="11"/>
        <v>2005Suicide mortality, 45-64 yearsMnonMaori</v>
      </c>
      <c r="B395" s="6">
        <v>2005</v>
      </c>
      <c r="C395" s="6" t="s">
        <v>125</v>
      </c>
      <c r="D395" s="6" t="s">
        <v>73</v>
      </c>
      <c r="E395" s="6" t="s">
        <v>72</v>
      </c>
      <c r="F395" s="7">
        <v>19.558145992015049</v>
      </c>
      <c r="G395" s="7">
        <v>22.010585257603765</v>
      </c>
      <c r="H395" s="7">
        <v>24.685478944018961</v>
      </c>
      <c r="I395" s="7"/>
      <c r="J395" s="7"/>
      <c r="K395" s="7"/>
    </row>
    <row r="396" spans="1:11" x14ac:dyDescent="0.25">
      <c r="A396" t="str">
        <f t="shared" si="11"/>
        <v>2006Suicide mortality, 45-64 yearsMnonMaori</v>
      </c>
      <c r="B396" s="6">
        <v>2006</v>
      </c>
      <c r="C396" s="6" t="s">
        <v>125</v>
      </c>
      <c r="D396" s="6" t="s">
        <v>73</v>
      </c>
      <c r="E396" s="6" t="s">
        <v>72</v>
      </c>
      <c r="F396" s="7">
        <v>20.381280719125407</v>
      </c>
      <c r="G396" s="7">
        <v>22.863658219094905</v>
      </c>
      <c r="H396" s="7">
        <v>25.564997865015243</v>
      </c>
      <c r="I396" s="7"/>
      <c r="J396" s="7"/>
      <c r="K396" s="7"/>
    </row>
    <row r="397" spans="1:11" x14ac:dyDescent="0.25">
      <c r="A397" t="str">
        <f t="shared" si="11"/>
        <v>2007Suicide mortality, 45-64 yearsMnonMaori</v>
      </c>
      <c r="B397" s="6">
        <v>2007</v>
      </c>
      <c r="C397" s="6" t="s">
        <v>125</v>
      </c>
      <c r="D397" s="6" t="s">
        <v>73</v>
      </c>
      <c r="E397" s="6" t="s">
        <v>72</v>
      </c>
      <c r="F397" s="7">
        <v>20.789501381352775</v>
      </c>
      <c r="G397" s="7">
        <v>23.277941836133749</v>
      </c>
      <c r="H397" s="7">
        <v>25.982237942482445</v>
      </c>
      <c r="I397" s="7"/>
      <c r="J397" s="7"/>
      <c r="K397" s="7"/>
    </row>
    <row r="398" spans="1:11" x14ac:dyDescent="0.25">
      <c r="A398" t="str">
        <f t="shared" si="11"/>
        <v>2008Suicide mortality, 45-64 yearsMnonMaori</v>
      </c>
      <c r="B398" s="6">
        <v>2008</v>
      </c>
      <c r="C398" s="6" t="s">
        <v>125</v>
      </c>
      <c r="D398" s="6" t="s">
        <v>73</v>
      </c>
      <c r="E398" s="6" t="s">
        <v>72</v>
      </c>
      <c r="F398" s="7">
        <v>21.557520300943139</v>
      </c>
      <c r="G398" s="7">
        <v>24.065897435849195</v>
      </c>
      <c r="H398" s="7">
        <v>26.786012492407458</v>
      </c>
      <c r="I398" s="7"/>
      <c r="J398" s="7"/>
      <c r="K398" s="7"/>
    </row>
    <row r="399" spans="1:11" x14ac:dyDescent="0.25">
      <c r="A399" t="str">
        <f t="shared" si="11"/>
        <v>2009Suicide mortality, 45-64 yearsMnonMaori</v>
      </c>
      <c r="B399" s="6">
        <v>2009</v>
      </c>
      <c r="C399" s="6" t="s">
        <v>125</v>
      </c>
      <c r="D399" s="6" t="s">
        <v>73</v>
      </c>
      <c r="E399" s="6" t="s">
        <v>72</v>
      </c>
      <c r="F399" s="7">
        <v>20.557643216582708</v>
      </c>
      <c r="G399" s="7">
        <v>22.98937254872504</v>
      </c>
      <c r="H399" s="7">
        <v>25.629648698703623</v>
      </c>
      <c r="I399" s="7"/>
      <c r="J399" s="7"/>
      <c r="K399" s="7"/>
    </row>
    <row r="400" spans="1:11" x14ac:dyDescent="0.25">
      <c r="A400" t="str">
        <f t="shared" si="11"/>
        <v>2010Suicide mortality, 45-64 yearsMnonMaori</v>
      </c>
      <c r="B400" s="6">
        <v>2010</v>
      </c>
      <c r="C400" s="6" t="s">
        <v>125</v>
      </c>
      <c r="D400" s="6" t="s">
        <v>73</v>
      </c>
      <c r="E400" s="6" t="s">
        <v>72</v>
      </c>
      <c r="F400" s="7">
        <v>19.248313483369113</v>
      </c>
      <c r="G400" s="7">
        <v>21.601034092584381</v>
      </c>
      <c r="H400" s="7">
        <v>24.161989597292987</v>
      </c>
      <c r="I400" s="7"/>
      <c r="J400" s="7"/>
      <c r="K400" s="7"/>
    </row>
    <row r="401" spans="1:11" x14ac:dyDescent="0.25">
      <c r="A401" t="str">
        <f t="shared" si="11"/>
        <v>2011Suicide mortality, 45-64 yearsMnonMaori</v>
      </c>
      <c r="B401" s="6">
        <v>2011</v>
      </c>
      <c r="C401" s="6" t="s">
        <v>125</v>
      </c>
      <c r="D401" s="6" t="s">
        <v>73</v>
      </c>
      <c r="E401" s="6" t="s">
        <v>72</v>
      </c>
      <c r="F401" s="7">
        <v>20.625260977036763</v>
      </c>
      <c r="G401" s="7">
        <v>23.056869263288327</v>
      </c>
      <c r="H401" s="7">
        <v>25.69634585813596</v>
      </c>
      <c r="I401" s="7"/>
      <c r="J401" s="7"/>
      <c r="K401" s="7"/>
    </row>
    <row r="402" spans="1:11" x14ac:dyDescent="0.25">
      <c r="A402" t="str">
        <f t="shared" si="11"/>
        <v>2012Suicide mortality, 45-64 yearsMnonMaori</v>
      </c>
      <c r="B402" s="6">
        <v>2012</v>
      </c>
      <c r="C402" s="6" t="s">
        <v>125</v>
      </c>
      <c r="D402" s="6" t="s">
        <v>73</v>
      </c>
      <c r="E402" s="6" t="s">
        <v>72</v>
      </c>
      <c r="F402" s="7">
        <v>20.21933551035211</v>
      </c>
      <c r="G402" s="7">
        <v>22.607057489461653</v>
      </c>
      <c r="H402" s="7">
        <v>25.199223372469138</v>
      </c>
      <c r="I402" s="7"/>
      <c r="J402" s="7"/>
      <c r="K402" s="7"/>
    </row>
    <row r="403" spans="1:11" x14ac:dyDescent="0.25">
      <c r="A403" t="str">
        <f t="shared" ref="A403:A414" si="12">B403&amp;C403&amp;D403&amp;E403</f>
        <v>1996TMaori</v>
      </c>
      <c r="B403" s="6">
        <v>1996</v>
      </c>
      <c r="C403" s="6"/>
      <c r="D403" s="6" t="s">
        <v>74</v>
      </c>
      <c r="E403" s="6" t="s">
        <v>9</v>
      </c>
      <c r="F403" s="7"/>
      <c r="G403" s="7"/>
      <c r="H403" s="7"/>
      <c r="I403" s="7"/>
      <c r="J403" s="7"/>
      <c r="K403" s="7"/>
    </row>
    <row r="404" spans="1:11" x14ac:dyDescent="0.25">
      <c r="A404" t="str">
        <f t="shared" si="12"/>
        <v>1997TMaori</v>
      </c>
      <c r="B404" s="6">
        <v>1997</v>
      </c>
      <c r="C404" s="6"/>
      <c r="D404" s="6" t="s">
        <v>74</v>
      </c>
      <c r="E404" s="6" t="s">
        <v>9</v>
      </c>
      <c r="F404" s="7"/>
      <c r="G404" s="7"/>
      <c r="H404" s="7"/>
      <c r="I404" s="7"/>
      <c r="J404" s="7"/>
      <c r="K404" s="7"/>
    </row>
    <row r="405" spans="1:11" x14ac:dyDescent="0.25">
      <c r="A405" t="str">
        <f t="shared" si="12"/>
        <v>1998TMaori</v>
      </c>
      <c r="B405" s="6">
        <v>1998</v>
      </c>
      <c r="C405" s="6"/>
      <c r="D405" s="6" t="s">
        <v>74</v>
      </c>
      <c r="E405" s="6" t="s">
        <v>9</v>
      </c>
      <c r="F405" s="7"/>
      <c r="G405" s="7"/>
      <c r="H405" s="7"/>
      <c r="I405" s="7"/>
      <c r="J405" s="7"/>
      <c r="K405" s="7"/>
    </row>
    <row r="406" spans="1:11" x14ac:dyDescent="0.25">
      <c r="A406" t="str">
        <f t="shared" si="12"/>
        <v>1999TMaori</v>
      </c>
      <c r="B406" s="6">
        <v>1999</v>
      </c>
      <c r="C406" s="6"/>
      <c r="D406" s="6" t="s">
        <v>74</v>
      </c>
      <c r="E406" s="6" t="s">
        <v>9</v>
      </c>
      <c r="F406" s="7"/>
      <c r="G406" s="7"/>
      <c r="H406" s="7"/>
      <c r="I406" s="7"/>
      <c r="J406" s="7"/>
      <c r="K406" s="7"/>
    </row>
    <row r="407" spans="1:11" x14ac:dyDescent="0.25">
      <c r="A407" t="str">
        <f t="shared" si="12"/>
        <v>2000TMaori</v>
      </c>
      <c r="B407" s="6">
        <v>2000</v>
      </c>
      <c r="C407" s="6"/>
      <c r="D407" s="6" t="s">
        <v>74</v>
      </c>
      <c r="E407" s="6" t="s">
        <v>9</v>
      </c>
      <c r="F407" s="7"/>
      <c r="G407" s="7"/>
      <c r="H407" s="7"/>
      <c r="I407" s="7"/>
      <c r="J407" s="7"/>
      <c r="K407" s="7"/>
    </row>
    <row r="408" spans="1:11" x14ac:dyDescent="0.25">
      <c r="A408" t="str">
        <f t="shared" si="12"/>
        <v>2001TMaori</v>
      </c>
      <c r="B408" s="6">
        <v>2001</v>
      </c>
      <c r="C408" s="6"/>
      <c r="D408" s="6" t="s">
        <v>74</v>
      </c>
      <c r="E408" s="6" t="s">
        <v>9</v>
      </c>
      <c r="F408" s="7"/>
      <c r="G408" s="7"/>
      <c r="H408" s="7"/>
      <c r="I408" s="7"/>
      <c r="J408" s="7"/>
      <c r="K408" s="7"/>
    </row>
    <row r="409" spans="1:11" x14ac:dyDescent="0.25">
      <c r="A409" t="str">
        <f t="shared" si="12"/>
        <v>2002TMaori</v>
      </c>
      <c r="B409" s="6">
        <v>2002</v>
      </c>
      <c r="C409" s="6"/>
      <c r="D409" s="6" t="s">
        <v>74</v>
      </c>
      <c r="E409" s="6" t="s">
        <v>9</v>
      </c>
      <c r="F409" s="7"/>
      <c r="G409" s="7"/>
      <c r="H409" s="7"/>
      <c r="I409" s="7"/>
      <c r="J409" s="7"/>
      <c r="K409" s="7"/>
    </row>
    <row r="410" spans="1:11" x14ac:dyDescent="0.25">
      <c r="A410" t="str">
        <f t="shared" si="12"/>
        <v>2003TMaori</v>
      </c>
      <c r="B410" s="6">
        <v>2003</v>
      </c>
      <c r="C410" s="6"/>
      <c r="D410" s="6" t="s">
        <v>74</v>
      </c>
      <c r="E410" s="6" t="s">
        <v>9</v>
      </c>
      <c r="F410" s="7"/>
      <c r="G410" s="7"/>
      <c r="H410" s="7"/>
      <c r="I410" s="7"/>
      <c r="J410" s="7"/>
      <c r="K410" s="7"/>
    </row>
    <row r="411" spans="1:11" x14ac:dyDescent="0.25">
      <c r="A411" t="str">
        <f t="shared" si="12"/>
        <v>2004TMaori</v>
      </c>
      <c r="B411" s="6">
        <v>2004</v>
      </c>
      <c r="C411" s="6"/>
      <c r="D411" s="6" t="s">
        <v>74</v>
      </c>
      <c r="E411" s="6" t="s">
        <v>9</v>
      </c>
      <c r="F411" s="7"/>
      <c r="G411" s="7"/>
      <c r="H411" s="7"/>
      <c r="I411" s="7"/>
      <c r="J411" s="7"/>
      <c r="K411" s="7"/>
    </row>
    <row r="412" spans="1:11" x14ac:dyDescent="0.25">
      <c r="A412" t="str">
        <f t="shared" si="12"/>
        <v>2005TMaori</v>
      </c>
      <c r="B412" s="6">
        <v>2005</v>
      </c>
      <c r="C412" s="6"/>
      <c r="D412" s="6" t="s">
        <v>74</v>
      </c>
      <c r="E412" s="6" t="s">
        <v>9</v>
      </c>
      <c r="F412" s="7"/>
      <c r="G412" s="7"/>
      <c r="H412" s="7"/>
      <c r="I412" s="7"/>
      <c r="J412" s="7"/>
      <c r="K412" s="7"/>
    </row>
    <row r="413" spans="1:11" x14ac:dyDescent="0.25">
      <c r="A413" t="str">
        <f t="shared" si="12"/>
        <v>2006TMaori</v>
      </c>
      <c r="B413" s="6">
        <v>2006</v>
      </c>
      <c r="C413" s="6"/>
      <c r="D413" s="6" t="s">
        <v>74</v>
      </c>
      <c r="E413" s="6" t="s">
        <v>9</v>
      </c>
      <c r="F413" s="7"/>
      <c r="G413" s="7"/>
      <c r="H413" s="7"/>
      <c r="I413" s="7"/>
      <c r="J413" s="7"/>
      <c r="K413" s="7"/>
    </row>
    <row r="414" spans="1:11" x14ac:dyDescent="0.25">
      <c r="A414" t="str">
        <f t="shared" si="12"/>
        <v>2007TMaori</v>
      </c>
      <c r="B414" s="6">
        <v>2007</v>
      </c>
      <c r="C414" s="6"/>
      <c r="D414" s="6" t="s">
        <v>74</v>
      </c>
      <c r="E414" s="6" t="s">
        <v>9</v>
      </c>
      <c r="F414" s="7"/>
      <c r="G414" s="7"/>
      <c r="H414" s="7"/>
      <c r="I414" s="7"/>
      <c r="J414" s="7"/>
      <c r="K414" s="7"/>
    </row>
    <row r="415" spans="1:11" x14ac:dyDescent="0.25">
      <c r="A415" t="str">
        <f t="shared" ref="A415:A461" si="13">B415&amp;C415&amp;D415&amp;E415</f>
        <v>2008TMaori</v>
      </c>
      <c r="B415" s="6">
        <v>2008</v>
      </c>
      <c r="C415" s="6"/>
      <c r="D415" s="6" t="s">
        <v>74</v>
      </c>
      <c r="E415" s="6" t="s">
        <v>9</v>
      </c>
      <c r="F415" s="7"/>
      <c r="G415" s="7"/>
      <c r="H415" s="7"/>
      <c r="I415" s="7"/>
      <c r="J415" s="7"/>
      <c r="K415" s="7"/>
    </row>
    <row r="416" spans="1:11" x14ac:dyDescent="0.25">
      <c r="A416" t="str">
        <f t="shared" si="13"/>
        <v>2009TMaori</v>
      </c>
      <c r="B416" s="6">
        <v>2009</v>
      </c>
      <c r="C416" s="6"/>
      <c r="D416" s="6" t="s">
        <v>74</v>
      </c>
      <c r="E416" s="6" t="s">
        <v>9</v>
      </c>
      <c r="F416" s="7"/>
      <c r="G416" s="7"/>
      <c r="H416" s="7"/>
      <c r="I416" s="7"/>
      <c r="J416" s="7"/>
      <c r="K416" s="7"/>
    </row>
    <row r="417" spans="1:11" x14ac:dyDescent="0.25">
      <c r="A417" t="str">
        <f t="shared" si="13"/>
        <v>2010TMaori</v>
      </c>
      <c r="B417" s="6">
        <v>2010</v>
      </c>
      <c r="C417" s="6"/>
      <c r="D417" s="6" t="s">
        <v>74</v>
      </c>
      <c r="E417" s="6" t="s">
        <v>9</v>
      </c>
      <c r="F417" s="7"/>
      <c r="G417" s="7"/>
      <c r="H417" s="7"/>
      <c r="I417" s="7"/>
      <c r="J417" s="7"/>
      <c r="K417" s="7"/>
    </row>
    <row r="418" spans="1:11" x14ac:dyDescent="0.25">
      <c r="A418" t="str">
        <f t="shared" si="13"/>
        <v>2011TMaori</v>
      </c>
      <c r="B418" s="6">
        <v>2011</v>
      </c>
      <c r="C418" s="6"/>
      <c r="D418" s="6" t="s">
        <v>74</v>
      </c>
      <c r="E418" s="6" t="s">
        <v>9</v>
      </c>
      <c r="F418" s="7"/>
      <c r="G418" s="7"/>
      <c r="H418" s="7"/>
      <c r="I418" s="7"/>
      <c r="J418" s="7"/>
      <c r="K418" s="7"/>
    </row>
    <row r="419" spans="1:11" x14ac:dyDescent="0.25">
      <c r="A419" t="str">
        <f t="shared" si="13"/>
        <v>2012TMaori</v>
      </c>
      <c r="B419" s="6">
        <v>2012</v>
      </c>
      <c r="C419" s="6"/>
      <c r="D419" s="6" t="s">
        <v>74</v>
      </c>
      <c r="E419" s="6" t="s">
        <v>9</v>
      </c>
      <c r="F419" s="7"/>
      <c r="G419" s="7"/>
      <c r="H419" s="7"/>
      <c r="I419" s="7"/>
      <c r="J419" s="7"/>
      <c r="K419" s="7"/>
    </row>
    <row r="420" spans="1:11" x14ac:dyDescent="0.25">
      <c r="A420" t="str">
        <f t="shared" si="13"/>
        <v>1996TnonMaori</v>
      </c>
      <c r="B420" s="6">
        <v>1996</v>
      </c>
      <c r="C420" s="6"/>
      <c r="D420" s="6" t="s">
        <v>74</v>
      </c>
      <c r="E420" s="6" t="s">
        <v>72</v>
      </c>
      <c r="F420" s="7"/>
      <c r="G420" s="7"/>
      <c r="H420" s="7"/>
      <c r="I420" s="7"/>
      <c r="J420" s="7"/>
      <c r="K420" s="7"/>
    </row>
    <row r="421" spans="1:11" x14ac:dyDescent="0.25">
      <c r="A421" t="str">
        <f t="shared" si="13"/>
        <v>1997TnonMaori</v>
      </c>
      <c r="B421" s="6">
        <v>1997</v>
      </c>
      <c r="C421" s="6"/>
      <c r="D421" s="6" t="s">
        <v>74</v>
      </c>
      <c r="E421" s="6" t="s">
        <v>72</v>
      </c>
      <c r="F421" s="7"/>
      <c r="G421" s="7"/>
      <c r="H421" s="7"/>
      <c r="I421" s="7"/>
      <c r="J421" s="7"/>
      <c r="K421" s="7"/>
    </row>
    <row r="422" spans="1:11" x14ac:dyDescent="0.25">
      <c r="A422" t="str">
        <f t="shared" si="13"/>
        <v>1998TnonMaori</v>
      </c>
      <c r="B422" s="6">
        <v>1998</v>
      </c>
      <c r="C422" s="6"/>
      <c r="D422" s="6" t="s">
        <v>74</v>
      </c>
      <c r="E422" s="6" t="s">
        <v>72</v>
      </c>
      <c r="F422" s="7"/>
      <c r="G422" s="7"/>
      <c r="H422" s="7"/>
      <c r="I422" s="7"/>
      <c r="J422" s="7"/>
      <c r="K422" s="7"/>
    </row>
    <row r="423" spans="1:11" x14ac:dyDescent="0.25">
      <c r="A423" t="str">
        <f t="shared" si="13"/>
        <v>1999TnonMaori</v>
      </c>
      <c r="B423" s="6">
        <v>1999</v>
      </c>
      <c r="C423" s="6"/>
      <c r="D423" s="6" t="s">
        <v>74</v>
      </c>
      <c r="E423" s="6" t="s">
        <v>72</v>
      </c>
      <c r="F423" s="7"/>
      <c r="G423" s="7"/>
      <c r="H423" s="7"/>
      <c r="I423" s="7"/>
      <c r="J423" s="7"/>
      <c r="K423" s="7"/>
    </row>
    <row r="424" spans="1:11" x14ac:dyDescent="0.25">
      <c r="A424" t="str">
        <f t="shared" si="13"/>
        <v>2000TnonMaori</v>
      </c>
      <c r="B424" s="6">
        <v>2000</v>
      </c>
      <c r="C424" s="6"/>
      <c r="D424" s="6" t="s">
        <v>74</v>
      </c>
      <c r="E424" s="6" t="s">
        <v>72</v>
      </c>
      <c r="F424" s="7"/>
      <c r="G424" s="7"/>
      <c r="H424" s="7"/>
      <c r="I424" s="7"/>
      <c r="J424" s="7"/>
      <c r="K424" s="7"/>
    </row>
    <row r="425" spans="1:11" x14ac:dyDescent="0.25">
      <c r="A425" t="str">
        <f t="shared" si="13"/>
        <v>2001TnonMaori</v>
      </c>
      <c r="B425" s="6">
        <v>2001</v>
      </c>
      <c r="C425" s="6"/>
      <c r="D425" s="6" t="s">
        <v>74</v>
      </c>
      <c r="E425" s="6" t="s">
        <v>72</v>
      </c>
      <c r="F425" s="7"/>
      <c r="G425" s="7"/>
      <c r="H425" s="7"/>
      <c r="I425" s="7"/>
      <c r="J425" s="7"/>
      <c r="K425" s="7"/>
    </row>
    <row r="426" spans="1:11" x14ac:dyDescent="0.25">
      <c r="A426" t="str">
        <f t="shared" si="13"/>
        <v>2002TnonMaori</v>
      </c>
      <c r="B426" s="6">
        <v>2002</v>
      </c>
      <c r="C426" s="6"/>
      <c r="D426" s="6" t="s">
        <v>74</v>
      </c>
      <c r="E426" s="6" t="s">
        <v>72</v>
      </c>
      <c r="F426" s="7"/>
      <c r="G426" s="7"/>
      <c r="H426" s="7"/>
      <c r="I426" s="7"/>
      <c r="J426" s="7"/>
      <c r="K426" s="7"/>
    </row>
    <row r="427" spans="1:11" x14ac:dyDescent="0.25">
      <c r="A427" t="str">
        <f t="shared" si="13"/>
        <v>2003TnonMaori</v>
      </c>
      <c r="B427" s="6">
        <v>2003</v>
      </c>
      <c r="C427" s="6"/>
      <c r="D427" s="6" t="s">
        <v>74</v>
      </c>
      <c r="E427" s="6" t="s">
        <v>72</v>
      </c>
      <c r="F427" s="7"/>
      <c r="G427" s="7"/>
      <c r="H427" s="7"/>
      <c r="I427" s="7"/>
      <c r="J427" s="7"/>
      <c r="K427" s="7"/>
    </row>
    <row r="428" spans="1:11" x14ac:dyDescent="0.25">
      <c r="A428" t="str">
        <f t="shared" si="13"/>
        <v>2004TnonMaori</v>
      </c>
      <c r="B428" s="6">
        <v>2004</v>
      </c>
      <c r="C428" s="6"/>
      <c r="D428" s="6" t="s">
        <v>74</v>
      </c>
      <c r="E428" s="6" t="s">
        <v>72</v>
      </c>
      <c r="F428" s="7"/>
      <c r="G428" s="7"/>
      <c r="H428" s="7"/>
      <c r="I428" s="7"/>
      <c r="J428" s="7"/>
      <c r="K428" s="7"/>
    </row>
    <row r="429" spans="1:11" x14ac:dyDescent="0.25">
      <c r="A429" t="str">
        <f t="shared" si="13"/>
        <v>2005TnonMaori</v>
      </c>
      <c r="B429" s="6">
        <v>2005</v>
      </c>
      <c r="C429" s="6"/>
      <c r="D429" s="6" t="s">
        <v>74</v>
      </c>
      <c r="E429" s="6" t="s">
        <v>72</v>
      </c>
      <c r="F429" s="7"/>
      <c r="G429" s="7"/>
      <c r="H429" s="7"/>
      <c r="I429" s="7"/>
      <c r="J429" s="7"/>
      <c r="K429" s="7"/>
    </row>
    <row r="430" spans="1:11" x14ac:dyDescent="0.25">
      <c r="A430" t="str">
        <f t="shared" si="13"/>
        <v>2006TnonMaori</v>
      </c>
      <c r="B430" s="6">
        <v>2006</v>
      </c>
      <c r="C430" s="6"/>
      <c r="D430" s="6" t="s">
        <v>74</v>
      </c>
      <c r="E430" s="6" t="s">
        <v>72</v>
      </c>
      <c r="F430" s="7"/>
      <c r="G430" s="7"/>
      <c r="H430" s="7"/>
      <c r="I430" s="7"/>
      <c r="J430" s="7"/>
      <c r="K430" s="7"/>
    </row>
    <row r="431" spans="1:11" x14ac:dyDescent="0.25">
      <c r="A431" t="str">
        <f t="shared" si="13"/>
        <v>2007TnonMaori</v>
      </c>
      <c r="B431" s="6">
        <v>2007</v>
      </c>
      <c r="C431" s="6"/>
      <c r="D431" s="6" t="s">
        <v>74</v>
      </c>
      <c r="E431" s="6" t="s">
        <v>72</v>
      </c>
      <c r="F431" s="7"/>
      <c r="G431" s="7"/>
      <c r="H431" s="7"/>
      <c r="I431" s="7"/>
      <c r="J431" s="7"/>
      <c r="K431" s="7"/>
    </row>
    <row r="432" spans="1:11" x14ac:dyDescent="0.25">
      <c r="A432" t="str">
        <f t="shared" si="13"/>
        <v>2008TnonMaori</v>
      </c>
      <c r="B432" s="6">
        <v>2008</v>
      </c>
      <c r="C432" s="6"/>
      <c r="D432" s="6" t="s">
        <v>74</v>
      </c>
      <c r="E432" s="6" t="s">
        <v>72</v>
      </c>
      <c r="F432" s="7"/>
      <c r="G432" s="7"/>
      <c r="H432" s="7"/>
      <c r="I432" s="7"/>
      <c r="J432" s="7"/>
      <c r="K432" s="7"/>
    </row>
    <row r="433" spans="1:11" x14ac:dyDescent="0.25">
      <c r="A433" t="str">
        <f t="shared" si="13"/>
        <v>2009TnonMaori</v>
      </c>
      <c r="B433" s="6">
        <v>2009</v>
      </c>
      <c r="C433" s="6"/>
      <c r="D433" s="6" t="s">
        <v>74</v>
      </c>
      <c r="E433" s="6" t="s">
        <v>72</v>
      </c>
      <c r="F433" s="7"/>
      <c r="G433" s="7"/>
      <c r="H433" s="7"/>
      <c r="I433" s="7"/>
      <c r="J433" s="7"/>
      <c r="K433" s="7"/>
    </row>
    <row r="434" spans="1:11" x14ac:dyDescent="0.25">
      <c r="A434" t="str">
        <f t="shared" si="13"/>
        <v>2010TnonMaori</v>
      </c>
      <c r="B434" s="6">
        <v>2010</v>
      </c>
      <c r="C434" s="6"/>
      <c r="D434" s="6" t="s">
        <v>74</v>
      </c>
      <c r="E434" s="6" t="s">
        <v>72</v>
      </c>
      <c r="F434" s="7"/>
      <c r="G434" s="7"/>
      <c r="H434" s="7"/>
      <c r="I434" s="7"/>
      <c r="J434" s="7"/>
      <c r="K434" s="7"/>
    </row>
    <row r="435" spans="1:11" x14ac:dyDescent="0.25">
      <c r="A435" t="str">
        <f t="shared" si="13"/>
        <v>2011TnonMaori</v>
      </c>
      <c r="B435" s="6">
        <v>2011</v>
      </c>
      <c r="C435" s="6"/>
      <c r="D435" s="6" t="s">
        <v>74</v>
      </c>
      <c r="E435" s="6" t="s">
        <v>72</v>
      </c>
      <c r="F435" s="7"/>
      <c r="G435" s="7"/>
      <c r="H435" s="7"/>
      <c r="I435" s="7"/>
      <c r="J435" s="7"/>
      <c r="K435" s="7"/>
    </row>
    <row r="436" spans="1:11" x14ac:dyDescent="0.25">
      <c r="A436" t="str">
        <f t="shared" si="13"/>
        <v>2012TnonMaori</v>
      </c>
      <c r="B436" s="6">
        <v>2012</v>
      </c>
      <c r="C436" s="6"/>
      <c r="D436" s="6" t="s">
        <v>74</v>
      </c>
      <c r="E436" s="6" t="s">
        <v>72</v>
      </c>
      <c r="F436" s="7"/>
      <c r="G436" s="7"/>
      <c r="H436" s="7"/>
      <c r="I436" s="7"/>
      <c r="J436" s="7"/>
      <c r="K436" s="7"/>
    </row>
    <row r="437" spans="1:11" x14ac:dyDescent="0.25">
      <c r="A437" t="str">
        <f t="shared" si="13"/>
        <v>1996FMaori</v>
      </c>
      <c r="B437" s="6">
        <v>1996</v>
      </c>
      <c r="C437" s="6"/>
      <c r="D437" s="6" t="s">
        <v>71</v>
      </c>
      <c r="E437" s="6" t="s">
        <v>9</v>
      </c>
      <c r="F437" s="7"/>
      <c r="G437" s="7"/>
      <c r="H437" s="7"/>
      <c r="I437" s="7"/>
      <c r="J437" s="7"/>
      <c r="K437" s="7"/>
    </row>
    <row r="438" spans="1:11" x14ac:dyDescent="0.25">
      <c r="A438" t="str">
        <f t="shared" si="13"/>
        <v>1997FMaori</v>
      </c>
      <c r="B438" s="6">
        <v>1997</v>
      </c>
      <c r="C438" s="6"/>
      <c r="D438" s="6" t="s">
        <v>71</v>
      </c>
      <c r="E438" s="6" t="s">
        <v>9</v>
      </c>
      <c r="F438" s="7"/>
      <c r="G438" s="7"/>
      <c r="H438" s="7"/>
      <c r="I438" s="7"/>
      <c r="J438" s="7"/>
      <c r="K438" s="7"/>
    </row>
    <row r="439" spans="1:11" x14ac:dyDescent="0.25">
      <c r="A439" t="str">
        <f t="shared" si="13"/>
        <v>1998FMaori</v>
      </c>
      <c r="B439" s="6">
        <v>1998</v>
      </c>
      <c r="C439" s="6"/>
      <c r="D439" s="6" t="s">
        <v>71</v>
      </c>
      <c r="E439" s="6" t="s">
        <v>9</v>
      </c>
      <c r="F439" s="7"/>
      <c r="G439" s="7"/>
      <c r="H439" s="7"/>
      <c r="I439" s="7"/>
      <c r="J439" s="7"/>
      <c r="K439" s="7"/>
    </row>
    <row r="440" spans="1:11" x14ac:dyDescent="0.25">
      <c r="A440" t="str">
        <f t="shared" si="13"/>
        <v>1999FMaori</v>
      </c>
      <c r="B440" s="6">
        <v>1999</v>
      </c>
      <c r="C440" s="6"/>
      <c r="D440" s="6" t="s">
        <v>71</v>
      </c>
      <c r="E440" s="6" t="s">
        <v>9</v>
      </c>
      <c r="F440" s="7"/>
      <c r="G440" s="7"/>
      <c r="H440" s="7"/>
      <c r="I440" s="7"/>
      <c r="J440" s="7"/>
      <c r="K440" s="7"/>
    </row>
    <row r="441" spans="1:11" x14ac:dyDescent="0.25">
      <c r="A441" t="str">
        <f t="shared" si="13"/>
        <v>2000FMaori</v>
      </c>
      <c r="B441" s="6">
        <v>2000</v>
      </c>
      <c r="C441" s="6"/>
      <c r="D441" s="6" t="s">
        <v>71</v>
      </c>
      <c r="E441" s="6" t="s">
        <v>9</v>
      </c>
      <c r="F441" s="7"/>
      <c r="G441" s="7"/>
      <c r="H441" s="7"/>
      <c r="I441" s="7"/>
      <c r="J441" s="7"/>
      <c r="K441" s="7"/>
    </row>
    <row r="442" spans="1:11" x14ac:dyDescent="0.25">
      <c r="A442" t="str">
        <f t="shared" si="13"/>
        <v>2001FMaori</v>
      </c>
      <c r="B442" s="6">
        <v>2001</v>
      </c>
      <c r="C442" s="6"/>
      <c r="D442" s="6" t="s">
        <v>71</v>
      </c>
      <c r="E442" s="6" t="s">
        <v>9</v>
      </c>
      <c r="F442" s="7"/>
      <c r="G442" s="7"/>
      <c r="H442" s="7"/>
      <c r="I442" s="7"/>
      <c r="J442" s="7"/>
      <c r="K442" s="7"/>
    </row>
    <row r="443" spans="1:11" x14ac:dyDescent="0.25">
      <c r="A443" t="str">
        <f t="shared" si="13"/>
        <v>2002FMaori</v>
      </c>
      <c r="B443" s="6">
        <v>2002</v>
      </c>
      <c r="C443" s="6"/>
      <c r="D443" s="6" t="s">
        <v>71</v>
      </c>
      <c r="E443" s="6" t="s">
        <v>9</v>
      </c>
      <c r="F443" s="7"/>
      <c r="G443" s="7"/>
      <c r="H443" s="7"/>
      <c r="I443" s="7"/>
      <c r="J443" s="7"/>
      <c r="K443" s="7"/>
    </row>
    <row r="444" spans="1:11" x14ac:dyDescent="0.25">
      <c r="A444" t="str">
        <f t="shared" si="13"/>
        <v>2003FMaori</v>
      </c>
      <c r="B444" s="6">
        <v>2003</v>
      </c>
      <c r="C444" s="6"/>
      <c r="D444" s="6" t="s">
        <v>71</v>
      </c>
      <c r="E444" s="6" t="s">
        <v>9</v>
      </c>
      <c r="F444" s="7"/>
      <c r="G444" s="7"/>
      <c r="H444" s="7"/>
      <c r="I444" s="7"/>
      <c r="J444" s="7"/>
      <c r="K444" s="7"/>
    </row>
    <row r="445" spans="1:11" x14ac:dyDescent="0.25">
      <c r="A445" t="str">
        <f t="shared" si="13"/>
        <v>2004FMaori</v>
      </c>
      <c r="B445" s="6">
        <v>2004</v>
      </c>
      <c r="C445" s="6"/>
      <c r="D445" s="6" t="s">
        <v>71</v>
      </c>
      <c r="E445" s="6" t="s">
        <v>9</v>
      </c>
      <c r="F445" s="7"/>
      <c r="G445" s="7"/>
      <c r="H445" s="7"/>
      <c r="I445" s="7"/>
      <c r="J445" s="7"/>
      <c r="K445" s="7"/>
    </row>
    <row r="446" spans="1:11" x14ac:dyDescent="0.25">
      <c r="A446" t="str">
        <f t="shared" si="13"/>
        <v>2005FMaori</v>
      </c>
      <c r="B446" s="6">
        <v>2005</v>
      </c>
      <c r="C446" s="6"/>
      <c r="D446" s="6" t="s">
        <v>71</v>
      </c>
      <c r="E446" s="6" t="s">
        <v>9</v>
      </c>
      <c r="F446" s="7"/>
      <c r="G446" s="7"/>
      <c r="H446" s="7"/>
      <c r="I446" s="7"/>
      <c r="J446" s="7"/>
      <c r="K446" s="7"/>
    </row>
    <row r="447" spans="1:11" x14ac:dyDescent="0.25">
      <c r="A447" t="str">
        <f t="shared" si="13"/>
        <v>2006FMaori</v>
      </c>
      <c r="B447" s="6">
        <v>2006</v>
      </c>
      <c r="C447" s="6"/>
      <c r="D447" s="6" t="s">
        <v>71</v>
      </c>
      <c r="E447" s="6" t="s">
        <v>9</v>
      </c>
      <c r="F447" s="7"/>
      <c r="G447" s="7"/>
      <c r="H447" s="7"/>
      <c r="I447" s="7"/>
      <c r="J447" s="7"/>
      <c r="K447" s="7"/>
    </row>
    <row r="448" spans="1:11" x14ac:dyDescent="0.25">
      <c r="A448" t="str">
        <f t="shared" si="13"/>
        <v>2007FMaori</v>
      </c>
      <c r="B448" s="6">
        <v>2007</v>
      </c>
      <c r="C448" s="6"/>
      <c r="D448" s="6" t="s">
        <v>71</v>
      </c>
      <c r="E448" s="6" t="s">
        <v>9</v>
      </c>
      <c r="F448" s="7"/>
      <c r="G448" s="7"/>
      <c r="H448" s="7"/>
      <c r="I448" s="7"/>
      <c r="J448" s="7"/>
      <c r="K448" s="7"/>
    </row>
    <row r="449" spans="1:11" x14ac:dyDescent="0.25">
      <c r="A449" t="str">
        <f t="shared" si="13"/>
        <v>2008FMaori</v>
      </c>
      <c r="B449" s="6">
        <v>2008</v>
      </c>
      <c r="C449" s="6"/>
      <c r="D449" s="6" t="s">
        <v>71</v>
      </c>
      <c r="E449" s="6" t="s">
        <v>9</v>
      </c>
      <c r="F449" s="7"/>
      <c r="G449" s="7"/>
      <c r="H449" s="7"/>
      <c r="I449" s="7"/>
      <c r="J449" s="7"/>
      <c r="K449" s="7"/>
    </row>
    <row r="450" spans="1:11" x14ac:dyDescent="0.25">
      <c r="A450" t="str">
        <f t="shared" si="13"/>
        <v>2009FMaori</v>
      </c>
      <c r="B450" s="6">
        <v>2009</v>
      </c>
      <c r="C450" s="6"/>
      <c r="D450" s="6" t="s">
        <v>71</v>
      </c>
      <c r="E450" s="6" t="s">
        <v>9</v>
      </c>
      <c r="F450" s="7"/>
      <c r="G450" s="7"/>
      <c r="H450" s="7"/>
      <c r="I450" s="7"/>
      <c r="J450" s="7"/>
      <c r="K450" s="7"/>
    </row>
    <row r="451" spans="1:11" x14ac:dyDescent="0.25">
      <c r="A451" t="str">
        <f t="shared" si="13"/>
        <v>2010FMaori</v>
      </c>
      <c r="B451" s="6">
        <v>2010</v>
      </c>
      <c r="C451" s="6"/>
      <c r="D451" s="6" t="s">
        <v>71</v>
      </c>
      <c r="E451" s="6" t="s">
        <v>9</v>
      </c>
      <c r="F451" s="7"/>
      <c r="G451" s="7"/>
      <c r="H451" s="7"/>
      <c r="I451" s="7"/>
      <c r="J451" s="7"/>
      <c r="K451" s="7"/>
    </row>
    <row r="452" spans="1:11" x14ac:dyDescent="0.25">
      <c r="A452" t="str">
        <f t="shared" si="13"/>
        <v>2011FMaori</v>
      </c>
      <c r="B452" s="6">
        <v>2011</v>
      </c>
      <c r="C452" s="6"/>
      <c r="D452" s="6" t="s">
        <v>71</v>
      </c>
      <c r="E452" s="6" t="s">
        <v>9</v>
      </c>
      <c r="F452" s="7"/>
      <c r="G452" s="7"/>
      <c r="H452" s="7"/>
      <c r="I452" s="7"/>
      <c r="J452" s="7"/>
      <c r="K452" s="7"/>
    </row>
    <row r="453" spans="1:11" x14ac:dyDescent="0.25">
      <c r="A453" t="str">
        <f t="shared" si="13"/>
        <v>2012FMaori</v>
      </c>
      <c r="B453" s="6">
        <v>2012</v>
      </c>
      <c r="C453" s="6"/>
      <c r="D453" s="6" t="s">
        <v>71</v>
      </c>
      <c r="E453" s="6" t="s">
        <v>9</v>
      </c>
      <c r="F453" s="7"/>
      <c r="G453" s="7"/>
      <c r="H453" s="7"/>
      <c r="I453" s="7"/>
      <c r="J453" s="7"/>
      <c r="K453" s="7"/>
    </row>
    <row r="454" spans="1:11" x14ac:dyDescent="0.25">
      <c r="A454" t="str">
        <f t="shared" si="13"/>
        <v>1996FnonMaori</v>
      </c>
      <c r="B454" s="6">
        <v>1996</v>
      </c>
      <c r="C454" s="6"/>
      <c r="D454" s="6" t="s">
        <v>71</v>
      </c>
      <c r="E454" s="6" t="s">
        <v>72</v>
      </c>
      <c r="F454" s="7"/>
      <c r="G454" s="7"/>
      <c r="H454" s="7"/>
      <c r="I454" s="7"/>
      <c r="J454" s="7"/>
      <c r="K454" s="7"/>
    </row>
    <row r="455" spans="1:11" x14ac:dyDescent="0.25">
      <c r="A455" t="str">
        <f t="shared" si="13"/>
        <v>1997FnonMaori</v>
      </c>
      <c r="B455" s="6">
        <v>1997</v>
      </c>
      <c r="C455" s="6"/>
      <c r="D455" s="6" t="s">
        <v>71</v>
      </c>
      <c r="E455" s="6" t="s">
        <v>72</v>
      </c>
      <c r="F455" s="7"/>
      <c r="G455" s="7"/>
      <c r="H455" s="7"/>
      <c r="I455" s="7"/>
      <c r="J455" s="7"/>
      <c r="K455" s="7"/>
    </row>
    <row r="456" spans="1:11" x14ac:dyDescent="0.25">
      <c r="A456" t="str">
        <f t="shared" si="13"/>
        <v>1998FnonMaori</v>
      </c>
      <c r="B456" s="6">
        <v>1998</v>
      </c>
      <c r="C456" s="6"/>
      <c r="D456" s="6" t="s">
        <v>71</v>
      </c>
      <c r="E456" s="6" t="s">
        <v>72</v>
      </c>
      <c r="F456" s="7"/>
      <c r="G456" s="7"/>
      <c r="H456" s="7"/>
      <c r="I456" s="7"/>
      <c r="J456" s="7"/>
      <c r="K456" s="7"/>
    </row>
    <row r="457" spans="1:11" x14ac:dyDescent="0.25">
      <c r="A457" t="str">
        <f t="shared" si="13"/>
        <v>1999FnonMaori</v>
      </c>
      <c r="B457" s="6">
        <v>1999</v>
      </c>
      <c r="C457" s="6"/>
      <c r="D457" s="6" t="s">
        <v>71</v>
      </c>
      <c r="E457" s="6" t="s">
        <v>72</v>
      </c>
      <c r="F457" s="7"/>
      <c r="G457" s="7"/>
      <c r="H457" s="7"/>
      <c r="I457" s="7"/>
      <c r="J457" s="7"/>
      <c r="K457" s="7"/>
    </row>
    <row r="458" spans="1:11" x14ac:dyDescent="0.25">
      <c r="A458" t="str">
        <f t="shared" si="13"/>
        <v>2000FnonMaori</v>
      </c>
      <c r="B458" s="6">
        <v>2000</v>
      </c>
      <c r="C458" s="6"/>
      <c r="D458" s="6" t="s">
        <v>71</v>
      </c>
      <c r="E458" s="6" t="s">
        <v>72</v>
      </c>
      <c r="F458" s="7"/>
      <c r="G458" s="7"/>
      <c r="H458" s="7"/>
      <c r="I458" s="7"/>
      <c r="J458" s="7"/>
      <c r="K458" s="7"/>
    </row>
    <row r="459" spans="1:11" x14ac:dyDescent="0.25">
      <c r="A459" t="str">
        <f t="shared" si="13"/>
        <v>2001FnonMaori</v>
      </c>
      <c r="B459" s="6">
        <v>2001</v>
      </c>
      <c r="C459" s="6"/>
      <c r="D459" s="6" t="s">
        <v>71</v>
      </c>
      <c r="E459" s="6" t="s">
        <v>72</v>
      </c>
      <c r="F459" s="7"/>
      <c r="G459" s="7"/>
      <c r="H459" s="7"/>
      <c r="I459" s="7"/>
      <c r="J459" s="7"/>
      <c r="K459" s="7"/>
    </row>
    <row r="460" spans="1:11" x14ac:dyDescent="0.25">
      <c r="A460" t="str">
        <f t="shared" si="13"/>
        <v>2002FnonMaori</v>
      </c>
      <c r="B460" s="6">
        <v>2002</v>
      </c>
      <c r="C460" s="6"/>
      <c r="D460" s="6" t="s">
        <v>71</v>
      </c>
      <c r="E460" s="6" t="s">
        <v>72</v>
      </c>
      <c r="F460" s="7"/>
      <c r="G460" s="7"/>
      <c r="H460" s="7"/>
      <c r="I460" s="7"/>
      <c r="J460" s="7"/>
      <c r="K460" s="7"/>
    </row>
    <row r="461" spans="1:11" x14ac:dyDescent="0.25">
      <c r="A461" t="str">
        <f t="shared" si="13"/>
        <v>2003FnonMaori</v>
      </c>
      <c r="B461" s="6">
        <v>2003</v>
      </c>
      <c r="C461" s="6"/>
      <c r="D461" s="6" t="s">
        <v>71</v>
      </c>
      <c r="E461" s="6" t="s">
        <v>72</v>
      </c>
      <c r="F461" s="7"/>
      <c r="G461" s="7"/>
      <c r="H461" s="7"/>
      <c r="I461" s="7"/>
      <c r="J461" s="7"/>
      <c r="K461" s="7"/>
    </row>
    <row r="462" spans="1:11" x14ac:dyDescent="0.25">
      <c r="A462" t="str">
        <f t="shared" ref="A462:A504" si="14">B462&amp;C462&amp;D462&amp;E462</f>
        <v>2004FnonMaori</v>
      </c>
      <c r="B462" s="6">
        <v>2004</v>
      </c>
      <c r="C462" s="6"/>
      <c r="D462" s="6" t="s">
        <v>71</v>
      </c>
      <c r="E462" s="6" t="s">
        <v>72</v>
      </c>
      <c r="F462" s="7"/>
      <c r="G462" s="7"/>
      <c r="H462" s="7"/>
      <c r="I462" s="7"/>
      <c r="J462" s="7"/>
      <c r="K462" s="7"/>
    </row>
    <row r="463" spans="1:11" x14ac:dyDescent="0.25">
      <c r="A463" t="str">
        <f t="shared" si="14"/>
        <v>2005FnonMaori</v>
      </c>
      <c r="B463" s="6">
        <v>2005</v>
      </c>
      <c r="C463" s="6"/>
      <c r="D463" s="6" t="s">
        <v>71</v>
      </c>
      <c r="E463" s="6" t="s">
        <v>72</v>
      </c>
      <c r="F463" s="7"/>
      <c r="G463" s="7"/>
      <c r="H463" s="7"/>
      <c r="I463" s="7"/>
      <c r="J463" s="7"/>
      <c r="K463" s="7"/>
    </row>
    <row r="464" spans="1:11" x14ac:dyDescent="0.25">
      <c r="A464" t="str">
        <f t="shared" si="14"/>
        <v>2006FnonMaori</v>
      </c>
      <c r="B464" s="6">
        <v>2006</v>
      </c>
      <c r="C464" s="6"/>
      <c r="D464" s="6" t="s">
        <v>71</v>
      </c>
      <c r="E464" s="6" t="s">
        <v>72</v>
      </c>
      <c r="F464" s="7"/>
      <c r="G464" s="7"/>
      <c r="H464" s="7"/>
      <c r="I464" s="7"/>
      <c r="J464" s="7"/>
      <c r="K464" s="7"/>
    </row>
    <row r="465" spans="1:11" x14ac:dyDescent="0.25">
      <c r="A465" t="str">
        <f t="shared" si="14"/>
        <v>2007FnonMaori</v>
      </c>
      <c r="B465" s="6">
        <v>2007</v>
      </c>
      <c r="C465" s="6"/>
      <c r="D465" s="6" t="s">
        <v>71</v>
      </c>
      <c r="E465" s="6" t="s">
        <v>72</v>
      </c>
      <c r="F465" s="7"/>
      <c r="G465" s="7"/>
      <c r="H465" s="7"/>
      <c r="I465" s="7"/>
      <c r="J465" s="7"/>
      <c r="K465" s="7"/>
    </row>
    <row r="466" spans="1:11" x14ac:dyDescent="0.25">
      <c r="A466" t="str">
        <f t="shared" si="14"/>
        <v>2008FnonMaori</v>
      </c>
      <c r="B466" s="6">
        <v>2008</v>
      </c>
      <c r="C466" s="6"/>
      <c r="D466" s="6" t="s">
        <v>71</v>
      </c>
      <c r="E466" s="6" t="s">
        <v>72</v>
      </c>
      <c r="F466" s="7"/>
      <c r="G466" s="7"/>
      <c r="H466" s="7"/>
      <c r="I466" s="7"/>
      <c r="J466" s="7"/>
      <c r="K466" s="7"/>
    </row>
    <row r="467" spans="1:11" x14ac:dyDescent="0.25">
      <c r="A467" t="str">
        <f t="shared" si="14"/>
        <v>2009FnonMaori</v>
      </c>
      <c r="B467" s="6">
        <v>2009</v>
      </c>
      <c r="C467" s="6"/>
      <c r="D467" s="6" t="s">
        <v>71</v>
      </c>
      <c r="E467" s="6" t="s">
        <v>72</v>
      </c>
      <c r="F467" s="7"/>
      <c r="G467" s="7"/>
      <c r="H467" s="7"/>
      <c r="I467" s="7"/>
      <c r="J467" s="7"/>
      <c r="K467" s="7"/>
    </row>
    <row r="468" spans="1:11" x14ac:dyDescent="0.25">
      <c r="A468" t="str">
        <f t="shared" si="14"/>
        <v>2010FnonMaori</v>
      </c>
      <c r="B468" s="6">
        <v>2010</v>
      </c>
      <c r="C468" s="6"/>
      <c r="D468" s="6" t="s">
        <v>71</v>
      </c>
      <c r="E468" s="6" t="s">
        <v>72</v>
      </c>
      <c r="F468" s="7"/>
      <c r="G468" s="7"/>
      <c r="H468" s="7"/>
      <c r="I468" s="7"/>
      <c r="J468" s="7"/>
      <c r="K468" s="7"/>
    </row>
    <row r="469" spans="1:11" x14ac:dyDescent="0.25">
      <c r="A469" t="str">
        <f t="shared" si="14"/>
        <v>2011FnonMaori</v>
      </c>
      <c r="B469" s="6">
        <v>2011</v>
      </c>
      <c r="C469" s="6"/>
      <c r="D469" s="6" t="s">
        <v>71</v>
      </c>
      <c r="E469" s="6" t="s">
        <v>72</v>
      </c>
      <c r="F469" s="7"/>
      <c r="G469" s="7"/>
      <c r="H469" s="7"/>
      <c r="I469" s="7"/>
      <c r="J469" s="7"/>
      <c r="K469" s="7"/>
    </row>
    <row r="470" spans="1:11" x14ac:dyDescent="0.25">
      <c r="A470" t="str">
        <f t="shared" si="14"/>
        <v>2012FnonMaori</v>
      </c>
      <c r="B470" s="6">
        <v>2012</v>
      </c>
      <c r="C470" s="6"/>
      <c r="D470" s="6" t="s">
        <v>71</v>
      </c>
      <c r="E470" s="6" t="s">
        <v>72</v>
      </c>
      <c r="F470" s="7"/>
      <c r="G470" s="7"/>
      <c r="H470" s="7"/>
      <c r="I470" s="7"/>
      <c r="J470" s="7"/>
      <c r="K470" s="7"/>
    </row>
    <row r="471" spans="1:11" x14ac:dyDescent="0.25">
      <c r="A471" t="str">
        <f t="shared" si="14"/>
        <v>1996MMaori</v>
      </c>
      <c r="B471" s="6">
        <v>1996</v>
      </c>
      <c r="C471" s="6"/>
      <c r="D471" s="6" t="s">
        <v>73</v>
      </c>
      <c r="E471" s="6" t="s">
        <v>9</v>
      </c>
      <c r="F471" s="7"/>
      <c r="G471" s="7"/>
      <c r="H471" s="7"/>
      <c r="I471" s="7"/>
      <c r="J471" s="7"/>
      <c r="K471" s="7"/>
    </row>
    <row r="472" spans="1:11" x14ac:dyDescent="0.25">
      <c r="A472" t="str">
        <f t="shared" si="14"/>
        <v>1997MMaori</v>
      </c>
      <c r="B472" s="6">
        <v>1997</v>
      </c>
      <c r="C472" s="6"/>
      <c r="D472" s="6" t="s">
        <v>73</v>
      </c>
      <c r="E472" s="6" t="s">
        <v>9</v>
      </c>
      <c r="F472" s="7"/>
      <c r="G472" s="7"/>
      <c r="H472" s="7"/>
      <c r="I472" s="7"/>
      <c r="J472" s="7"/>
      <c r="K472" s="7"/>
    </row>
    <row r="473" spans="1:11" x14ac:dyDescent="0.25">
      <c r="A473" t="str">
        <f t="shared" si="14"/>
        <v>1998MMaori</v>
      </c>
      <c r="B473" s="6">
        <v>1998</v>
      </c>
      <c r="C473" s="6"/>
      <c r="D473" s="6" t="s">
        <v>73</v>
      </c>
      <c r="E473" s="6" t="s">
        <v>9</v>
      </c>
      <c r="F473" s="7"/>
      <c r="G473" s="7"/>
      <c r="H473" s="7"/>
      <c r="I473" s="7"/>
      <c r="J473" s="7"/>
      <c r="K473" s="7"/>
    </row>
    <row r="474" spans="1:11" x14ac:dyDescent="0.25">
      <c r="A474" t="str">
        <f t="shared" si="14"/>
        <v>1999MMaori</v>
      </c>
      <c r="B474" s="6">
        <v>1999</v>
      </c>
      <c r="C474" s="6"/>
      <c r="D474" s="6" t="s">
        <v>73</v>
      </c>
      <c r="E474" s="6" t="s">
        <v>9</v>
      </c>
      <c r="F474" s="7"/>
      <c r="G474" s="7"/>
      <c r="H474" s="7"/>
      <c r="I474" s="7"/>
      <c r="J474" s="7"/>
      <c r="K474" s="7"/>
    </row>
    <row r="475" spans="1:11" x14ac:dyDescent="0.25">
      <c r="A475" t="str">
        <f t="shared" si="14"/>
        <v>2000MMaori</v>
      </c>
      <c r="B475" s="6">
        <v>2000</v>
      </c>
      <c r="C475" s="6"/>
      <c r="D475" s="6" t="s">
        <v>73</v>
      </c>
      <c r="E475" s="6" t="s">
        <v>9</v>
      </c>
      <c r="F475" s="7"/>
      <c r="G475" s="7"/>
      <c r="H475" s="7"/>
      <c r="I475" s="7"/>
      <c r="J475" s="7"/>
      <c r="K475" s="7"/>
    </row>
    <row r="476" spans="1:11" x14ac:dyDescent="0.25">
      <c r="A476" t="str">
        <f t="shared" si="14"/>
        <v>2001MMaori</v>
      </c>
      <c r="B476" s="6">
        <v>2001</v>
      </c>
      <c r="C476" s="6"/>
      <c r="D476" s="6" t="s">
        <v>73</v>
      </c>
      <c r="E476" s="6" t="s">
        <v>9</v>
      </c>
      <c r="F476" s="7"/>
      <c r="G476" s="7"/>
      <c r="H476" s="7"/>
      <c r="I476" s="7"/>
      <c r="J476" s="7"/>
      <c r="K476" s="7"/>
    </row>
    <row r="477" spans="1:11" x14ac:dyDescent="0.25">
      <c r="A477" t="str">
        <f t="shared" si="14"/>
        <v>2002MMaori</v>
      </c>
      <c r="B477" s="6">
        <v>2002</v>
      </c>
      <c r="C477" s="6"/>
      <c r="D477" s="6" t="s">
        <v>73</v>
      </c>
      <c r="E477" s="6" t="s">
        <v>9</v>
      </c>
      <c r="F477" s="7"/>
      <c r="G477" s="7"/>
      <c r="H477" s="7"/>
      <c r="I477" s="7"/>
      <c r="J477" s="7"/>
      <c r="K477" s="7"/>
    </row>
    <row r="478" spans="1:11" x14ac:dyDescent="0.25">
      <c r="A478" t="str">
        <f t="shared" si="14"/>
        <v>2003MMaori</v>
      </c>
      <c r="B478" s="6">
        <v>2003</v>
      </c>
      <c r="C478" s="6"/>
      <c r="D478" s="6" t="s">
        <v>73</v>
      </c>
      <c r="E478" s="6" t="s">
        <v>9</v>
      </c>
      <c r="F478" s="7"/>
      <c r="G478" s="7"/>
      <c r="H478" s="7"/>
      <c r="I478" s="7"/>
      <c r="J478" s="7"/>
      <c r="K478" s="7"/>
    </row>
    <row r="479" spans="1:11" x14ac:dyDescent="0.25">
      <c r="A479" t="str">
        <f t="shared" si="14"/>
        <v>2004MMaori</v>
      </c>
      <c r="B479" s="6">
        <v>2004</v>
      </c>
      <c r="C479" s="6"/>
      <c r="D479" s="6" t="s">
        <v>73</v>
      </c>
      <c r="E479" s="6" t="s">
        <v>9</v>
      </c>
      <c r="F479" s="7"/>
      <c r="G479" s="7"/>
      <c r="H479" s="7"/>
      <c r="I479" s="7"/>
      <c r="J479" s="7"/>
      <c r="K479" s="7"/>
    </row>
    <row r="480" spans="1:11" x14ac:dyDescent="0.25">
      <c r="A480" t="str">
        <f t="shared" si="14"/>
        <v>2005MMaori</v>
      </c>
      <c r="B480" s="6">
        <v>2005</v>
      </c>
      <c r="C480" s="6"/>
      <c r="D480" s="6" t="s">
        <v>73</v>
      </c>
      <c r="E480" s="6" t="s">
        <v>9</v>
      </c>
      <c r="F480" s="7"/>
      <c r="G480" s="7"/>
      <c r="H480" s="7"/>
      <c r="I480" s="7"/>
      <c r="J480" s="7"/>
      <c r="K480" s="7"/>
    </row>
    <row r="481" spans="1:11" x14ac:dyDescent="0.25">
      <c r="A481" t="str">
        <f t="shared" si="14"/>
        <v>2006MMaori</v>
      </c>
      <c r="B481" s="6">
        <v>2006</v>
      </c>
      <c r="C481" s="6"/>
      <c r="D481" s="6" t="s">
        <v>73</v>
      </c>
      <c r="E481" s="6" t="s">
        <v>9</v>
      </c>
      <c r="F481" s="7"/>
      <c r="G481" s="7"/>
      <c r="H481" s="7"/>
      <c r="I481" s="7"/>
      <c r="J481" s="7"/>
      <c r="K481" s="7"/>
    </row>
    <row r="482" spans="1:11" x14ac:dyDescent="0.25">
      <c r="A482" t="str">
        <f t="shared" si="14"/>
        <v>2007MMaori</v>
      </c>
      <c r="B482" s="6">
        <v>2007</v>
      </c>
      <c r="C482" s="6"/>
      <c r="D482" s="6" t="s">
        <v>73</v>
      </c>
      <c r="E482" s="6" t="s">
        <v>9</v>
      </c>
      <c r="F482" s="7"/>
      <c r="G482" s="7"/>
      <c r="H482" s="7"/>
      <c r="I482" s="7"/>
      <c r="J482" s="7"/>
      <c r="K482" s="7"/>
    </row>
    <row r="483" spans="1:11" x14ac:dyDescent="0.25">
      <c r="A483" t="str">
        <f t="shared" si="14"/>
        <v>2008MMaori</v>
      </c>
      <c r="B483" s="6">
        <v>2008</v>
      </c>
      <c r="C483" s="6"/>
      <c r="D483" s="6" t="s">
        <v>73</v>
      </c>
      <c r="E483" s="6" t="s">
        <v>9</v>
      </c>
      <c r="F483" s="7"/>
      <c r="G483" s="7"/>
      <c r="H483" s="7"/>
      <c r="I483" s="7"/>
      <c r="J483" s="7"/>
      <c r="K483" s="7"/>
    </row>
    <row r="484" spans="1:11" x14ac:dyDescent="0.25">
      <c r="A484" t="str">
        <f t="shared" si="14"/>
        <v>2009MMaori</v>
      </c>
      <c r="B484" s="6">
        <v>2009</v>
      </c>
      <c r="C484" s="6"/>
      <c r="D484" s="6" t="s">
        <v>73</v>
      </c>
      <c r="E484" s="6" t="s">
        <v>9</v>
      </c>
      <c r="F484" s="7"/>
      <c r="G484" s="7"/>
      <c r="H484" s="7"/>
      <c r="I484" s="7"/>
      <c r="J484" s="7"/>
      <c r="K484" s="7"/>
    </row>
    <row r="485" spans="1:11" x14ac:dyDescent="0.25">
      <c r="A485" t="str">
        <f t="shared" si="14"/>
        <v>2010MMaori</v>
      </c>
      <c r="B485" s="6">
        <v>2010</v>
      </c>
      <c r="C485" s="6"/>
      <c r="D485" s="6" t="s">
        <v>73</v>
      </c>
      <c r="E485" s="6" t="s">
        <v>9</v>
      </c>
      <c r="F485" s="7"/>
      <c r="G485" s="7"/>
      <c r="H485" s="7"/>
      <c r="I485" s="7"/>
      <c r="J485" s="7"/>
      <c r="K485" s="7"/>
    </row>
    <row r="486" spans="1:11" x14ac:dyDescent="0.25">
      <c r="A486" t="str">
        <f t="shared" si="14"/>
        <v>2011MMaori</v>
      </c>
      <c r="B486" s="6">
        <v>2011</v>
      </c>
      <c r="C486" s="6"/>
      <c r="D486" s="6" t="s">
        <v>73</v>
      </c>
      <c r="E486" s="6" t="s">
        <v>9</v>
      </c>
      <c r="F486" s="7"/>
      <c r="G486" s="7"/>
      <c r="H486" s="7"/>
      <c r="I486" s="7"/>
      <c r="J486" s="7"/>
      <c r="K486" s="7"/>
    </row>
    <row r="487" spans="1:11" x14ac:dyDescent="0.25">
      <c r="A487" t="str">
        <f t="shared" si="14"/>
        <v>2012MMaori</v>
      </c>
      <c r="B487" s="6">
        <v>2012</v>
      </c>
      <c r="C487" s="6"/>
      <c r="D487" s="6" t="s">
        <v>73</v>
      </c>
      <c r="E487" s="6" t="s">
        <v>9</v>
      </c>
      <c r="F487" s="7"/>
      <c r="G487" s="7"/>
      <c r="H487" s="7"/>
      <c r="I487" s="7"/>
      <c r="J487" s="7"/>
      <c r="K487" s="7"/>
    </row>
    <row r="488" spans="1:11" x14ac:dyDescent="0.25">
      <c r="A488" t="str">
        <f t="shared" si="14"/>
        <v>1996MnonMaori</v>
      </c>
      <c r="B488" s="6">
        <v>1996</v>
      </c>
      <c r="C488" s="6"/>
      <c r="D488" s="6" t="s">
        <v>73</v>
      </c>
      <c r="E488" s="6" t="s">
        <v>72</v>
      </c>
      <c r="F488" s="7"/>
      <c r="G488" s="7"/>
      <c r="H488" s="7"/>
      <c r="I488" s="7"/>
      <c r="J488" s="7"/>
      <c r="K488" s="7"/>
    </row>
    <row r="489" spans="1:11" x14ac:dyDescent="0.25">
      <c r="A489" t="str">
        <f t="shared" si="14"/>
        <v>1997MnonMaori</v>
      </c>
      <c r="B489" s="6">
        <v>1997</v>
      </c>
      <c r="C489" s="6"/>
      <c r="D489" s="6" t="s">
        <v>73</v>
      </c>
      <c r="E489" s="6" t="s">
        <v>72</v>
      </c>
      <c r="F489" s="7"/>
      <c r="G489" s="7"/>
      <c r="H489" s="7"/>
      <c r="I489" s="7"/>
      <c r="J489" s="7"/>
      <c r="K489" s="7"/>
    </row>
    <row r="490" spans="1:11" x14ac:dyDescent="0.25">
      <c r="A490" t="str">
        <f t="shared" si="14"/>
        <v>1998MnonMaori</v>
      </c>
      <c r="B490" s="6">
        <v>1998</v>
      </c>
      <c r="C490" s="6"/>
      <c r="D490" s="6" t="s">
        <v>73</v>
      </c>
      <c r="E490" s="6" t="s">
        <v>72</v>
      </c>
      <c r="F490" s="7"/>
      <c r="G490" s="7"/>
      <c r="H490" s="7"/>
      <c r="I490" s="7"/>
      <c r="J490" s="7"/>
      <c r="K490" s="7"/>
    </row>
    <row r="491" spans="1:11" x14ac:dyDescent="0.25">
      <c r="A491" t="str">
        <f t="shared" si="14"/>
        <v>1999MnonMaori</v>
      </c>
      <c r="B491" s="6">
        <v>1999</v>
      </c>
      <c r="C491" s="6"/>
      <c r="D491" s="6" t="s">
        <v>73</v>
      </c>
      <c r="E491" s="6" t="s">
        <v>72</v>
      </c>
      <c r="F491" s="7"/>
      <c r="G491" s="7"/>
      <c r="H491" s="7"/>
      <c r="I491" s="7"/>
      <c r="J491" s="7"/>
      <c r="K491" s="7"/>
    </row>
    <row r="492" spans="1:11" x14ac:dyDescent="0.25">
      <c r="A492" t="str">
        <f t="shared" si="14"/>
        <v>2000MnonMaori</v>
      </c>
      <c r="B492" s="6">
        <v>2000</v>
      </c>
      <c r="C492" s="6"/>
      <c r="D492" s="6" t="s">
        <v>73</v>
      </c>
      <c r="E492" s="6" t="s">
        <v>72</v>
      </c>
      <c r="F492" s="7"/>
      <c r="G492" s="7"/>
      <c r="H492" s="7"/>
      <c r="I492" s="7"/>
      <c r="J492" s="7"/>
      <c r="K492" s="7"/>
    </row>
    <row r="493" spans="1:11" x14ac:dyDescent="0.25">
      <c r="A493" t="str">
        <f t="shared" si="14"/>
        <v>2001MnonMaori</v>
      </c>
      <c r="B493" s="6">
        <v>2001</v>
      </c>
      <c r="C493" s="6"/>
      <c r="D493" s="6" t="s">
        <v>73</v>
      </c>
      <c r="E493" s="6" t="s">
        <v>72</v>
      </c>
      <c r="F493" s="7"/>
      <c r="G493" s="7"/>
      <c r="H493" s="7"/>
      <c r="I493" s="7"/>
      <c r="J493" s="7"/>
      <c r="K493" s="7"/>
    </row>
    <row r="494" spans="1:11" x14ac:dyDescent="0.25">
      <c r="A494" t="str">
        <f t="shared" si="14"/>
        <v>2002MnonMaori</v>
      </c>
      <c r="B494" s="6">
        <v>2002</v>
      </c>
      <c r="C494" s="6"/>
      <c r="D494" s="6" t="s">
        <v>73</v>
      </c>
      <c r="E494" s="6" t="s">
        <v>72</v>
      </c>
      <c r="F494" s="7"/>
      <c r="G494" s="7"/>
      <c r="H494" s="7"/>
      <c r="I494" s="7"/>
      <c r="J494" s="7"/>
      <c r="K494" s="7"/>
    </row>
    <row r="495" spans="1:11" x14ac:dyDescent="0.25">
      <c r="A495" t="str">
        <f t="shared" si="14"/>
        <v>2003MnonMaori</v>
      </c>
      <c r="B495" s="6">
        <v>2003</v>
      </c>
      <c r="C495" s="6"/>
      <c r="D495" s="6" t="s">
        <v>73</v>
      </c>
      <c r="E495" s="6" t="s">
        <v>72</v>
      </c>
      <c r="F495" s="7"/>
      <c r="G495" s="7"/>
      <c r="H495" s="7"/>
      <c r="I495" s="7"/>
      <c r="J495" s="7"/>
      <c r="K495" s="7"/>
    </row>
    <row r="496" spans="1:11" x14ac:dyDescent="0.25">
      <c r="A496" t="str">
        <f t="shared" si="14"/>
        <v>2004MnonMaori</v>
      </c>
      <c r="B496" s="6">
        <v>2004</v>
      </c>
      <c r="C496" s="6"/>
      <c r="D496" s="6" t="s">
        <v>73</v>
      </c>
      <c r="E496" s="6" t="s">
        <v>72</v>
      </c>
      <c r="F496" s="7"/>
      <c r="G496" s="7"/>
      <c r="H496" s="7"/>
      <c r="I496" s="7"/>
      <c r="J496" s="7"/>
      <c r="K496" s="7"/>
    </row>
    <row r="497" spans="1:11" x14ac:dyDescent="0.25">
      <c r="A497" t="str">
        <f t="shared" si="14"/>
        <v>2005MnonMaori</v>
      </c>
      <c r="B497" s="6">
        <v>2005</v>
      </c>
      <c r="C497" s="6"/>
      <c r="D497" s="6" t="s">
        <v>73</v>
      </c>
      <c r="E497" s="6" t="s">
        <v>72</v>
      </c>
      <c r="F497" s="7"/>
      <c r="G497" s="7"/>
      <c r="H497" s="7"/>
      <c r="I497" s="7"/>
      <c r="J497" s="7"/>
      <c r="K497" s="7"/>
    </row>
    <row r="498" spans="1:11" x14ac:dyDescent="0.25">
      <c r="A498" t="str">
        <f t="shared" si="14"/>
        <v>2006MnonMaori</v>
      </c>
      <c r="B498" s="6">
        <v>2006</v>
      </c>
      <c r="C498" s="6"/>
      <c r="D498" s="6" t="s">
        <v>73</v>
      </c>
      <c r="E498" s="6" t="s">
        <v>72</v>
      </c>
      <c r="F498" s="7"/>
      <c r="G498" s="7"/>
      <c r="H498" s="7"/>
      <c r="I498" s="7"/>
      <c r="J498" s="7"/>
      <c r="K498" s="7"/>
    </row>
    <row r="499" spans="1:11" x14ac:dyDescent="0.25">
      <c r="A499" t="str">
        <f t="shared" si="14"/>
        <v>2007MnonMaori</v>
      </c>
      <c r="B499" s="6">
        <v>2007</v>
      </c>
      <c r="C499" s="6"/>
      <c r="D499" s="6" t="s">
        <v>73</v>
      </c>
      <c r="E499" s="6" t="s">
        <v>72</v>
      </c>
      <c r="F499" s="7"/>
      <c r="G499" s="7"/>
      <c r="H499" s="7"/>
      <c r="I499" s="7"/>
      <c r="J499" s="7"/>
      <c r="K499" s="7"/>
    </row>
    <row r="500" spans="1:11" x14ac:dyDescent="0.25">
      <c r="A500" t="str">
        <f t="shared" si="14"/>
        <v>2008MnonMaori</v>
      </c>
      <c r="B500" s="6">
        <v>2008</v>
      </c>
      <c r="C500" s="6"/>
      <c r="D500" s="6" t="s">
        <v>73</v>
      </c>
      <c r="E500" s="6" t="s">
        <v>72</v>
      </c>
      <c r="F500" s="7"/>
      <c r="G500" s="7"/>
      <c r="H500" s="7"/>
      <c r="I500" s="7"/>
      <c r="J500" s="7"/>
      <c r="K500" s="7"/>
    </row>
    <row r="501" spans="1:11" x14ac:dyDescent="0.25">
      <c r="A501" t="str">
        <f t="shared" si="14"/>
        <v>2009MnonMaori</v>
      </c>
      <c r="B501" s="6">
        <v>2009</v>
      </c>
      <c r="C501" s="6"/>
      <c r="D501" s="6" t="s">
        <v>73</v>
      </c>
      <c r="E501" s="6" t="s">
        <v>72</v>
      </c>
      <c r="F501" s="7"/>
      <c r="G501" s="7"/>
      <c r="H501" s="7"/>
      <c r="I501" s="7"/>
      <c r="J501" s="7"/>
      <c r="K501" s="7"/>
    </row>
    <row r="502" spans="1:11" x14ac:dyDescent="0.25">
      <c r="A502" t="str">
        <f t="shared" si="14"/>
        <v>2010MnonMaori</v>
      </c>
      <c r="B502" s="6">
        <v>2010</v>
      </c>
      <c r="C502" s="6"/>
      <c r="D502" s="6" t="s">
        <v>73</v>
      </c>
      <c r="E502" s="6" t="s">
        <v>72</v>
      </c>
      <c r="F502" s="7"/>
      <c r="G502" s="7"/>
      <c r="H502" s="7"/>
      <c r="I502" s="7"/>
      <c r="J502" s="7"/>
      <c r="K502" s="7"/>
    </row>
    <row r="503" spans="1:11" x14ac:dyDescent="0.25">
      <c r="A503" t="str">
        <f t="shared" si="14"/>
        <v>2011MnonMaori</v>
      </c>
      <c r="B503" s="6">
        <v>2011</v>
      </c>
      <c r="C503" s="6"/>
      <c r="D503" s="6" t="s">
        <v>73</v>
      </c>
      <c r="E503" s="6" t="s">
        <v>72</v>
      </c>
      <c r="F503" s="7"/>
      <c r="G503" s="7"/>
      <c r="H503" s="7"/>
      <c r="I503" s="7"/>
      <c r="J503" s="7"/>
      <c r="K503" s="7"/>
    </row>
    <row r="504" spans="1:11" x14ac:dyDescent="0.25">
      <c r="A504" t="str">
        <f t="shared" si="14"/>
        <v>2012MnonMaori</v>
      </c>
      <c r="B504" s="6">
        <v>2012</v>
      </c>
      <c r="C504" s="6"/>
      <c r="D504" s="6" t="s">
        <v>73</v>
      </c>
      <c r="E504" s="6" t="s">
        <v>72</v>
      </c>
      <c r="F504" s="7"/>
      <c r="G504" s="7"/>
      <c r="H504" s="7"/>
      <c r="I504" s="7"/>
      <c r="J504" s="7"/>
      <c r="K504" s="7"/>
    </row>
  </sheetData>
  <sortState xmlns:xlrd2="http://schemas.microsoft.com/office/spreadsheetml/2017/richdata2" ref="A2:K307">
    <sortCondition ref="C2:C307"/>
    <sortCondition ref="D2:D307" customList="T,F,M"/>
    <sortCondition ref="E2:E307" customList="Maori,nonMaori,Total"/>
    <sortCondition ref="B2:B307"/>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6"/>
  <sheetViews>
    <sheetView workbookViewId="0">
      <selection activeCell="C5" sqref="C5"/>
    </sheetView>
  </sheetViews>
  <sheetFormatPr defaultRowHeight="13.2" x14ac:dyDescent="0.25"/>
  <cols>
    <col min="10" max="10" width="20.6640625" customWidth="1"/>
  </cols>
  <sheetData>
    <row r="1" spans="1:10" x14ac:dyDescent="0.25">
      <c r="A1">
        <v>1</v>
      </c>
      <c r="C1" s="8" t="s">
        <v>122</v>
      </c>
      <c r="J1" s="1"/>
    </row>
    <row r="2" spans="1:10" x14ac:dyDescent="0.25">
      <c r="A2">
        <v>2</v>
      </c>
      <c r="C2" s="1" t="s">
        <v>123</v>
      </c>
      <c r="J2" s="3"/>
    </row>
    <row r="3" spans="1:10" x14ac:dyDescent="0.25">
      <c r="A3">
        <v>3</v>
      </c>
      <c r="C3" s="1" t="s">
        <v>124</v>
      </c>
      <c r="J3" s="2"/>
    </row>
    <row r="4" spans="1:10" x14ac:dyDescent="0.25">
      <c r="A4">
        <v>4</v>
      </c>
      <c r="C4" s="1" t="s">
        <v>125</v>
      </c>
      <c r="J4" s="2"/>
    </row>
    <row r="5" spans="1:10" x14ac:dyDescent="0.25">
      <c r="A5">
        <v>5</v>
      </c>
      <c r="C5" s="1"/>
      <c r="J5" s="2"/>
    </row>
    <row r="14" spans="1:10" x14ac:dyDescent="0.25">
      <c r="C14" s="6"/>
    </row>
    <row r="16" spans="1:10" x14ac:dyDescent="0.25">
      <c r="F16" s="6"/>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2018-08-24T01:46:10Z</cp:lastPrinted>
  <dcterms:created xsi:type="dcterms:W3CDTF">2017-03-05T22:29:50Z</dcterms:created>
  <dcterms:modified xsi:type="dcterms:W3CDTF">2019-08-06T23:46:55Z</dcterms:modified>
</cp:coreProperties>
</file>