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trlProps/ctrlProp1.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trlProps/ctrlProp2.xml" ContentType="application/vnd.ms-excel.controlproperties+xml"/>
  <Override PartName="/xl/charts/chart5.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E0694DED-480F-4EA9-A977-73CDE8A51D00}" xr6:coauthVersionLast="41" xr6:coauthVersionMax="41" xr10:uidLastSave="{00000000-0000-0000-0000-000000000000}"/>
  <bookViews>
    <workbookView xWindow="-108" yWindow="-108" windowWidth="20376" windowHeight="12240" tabRatio="760" xr2:uid="{00000000-000D-0000-FFFF-FFFF00000000}"/>
  </bookViews>
  <sheets>
    <sheet name="Notes" sheetId="17" r:id="rId1"/>
    <sheet name="Year 10 Daily Smoking" sheetId="18" r:id="rId2"/>
    <sheet name="Māori vs Non-Māori" sheetId="13" r:id="rId3"/>
    <sheet name="Māori vs Non-Māori by sex" sheetId="16" r:id="rId4"/>
    <sheet name="Māori_Non-Māori historic data" sheetId="11" state="hidden" r:id="rId5"/>
    <sheet name="ref" sheetId="4" state="hidden" r:id="rId6"/>
  </sheets>
  <externalReferences>
    <externalReference r:id="rId7"/>
  </externalReferences>
  <definedNames>
    <definedName name="_xlnm._FilterDatabase" localSheetId="4" hidden="1">'Māori_Non-Māori historic data'!$A$1:$K$127</definedName>
    <definedName name="abc">[1]DataAnnualUpdate!$L:$R</definedName>
    <definedName name="ethnicdata" localSheetId="1">#REF!</definedName>
    <definedName name="ethnicdata">'Māori_Non-Māori historic data'!$A:$K</definedName>
    <definedName name="f">#REF!</definedName>
    <definedName name="joinhistrefresh" localSheetId="1">#REF!</definedName>
    <definedName name="joinhistrefresh">#REF!</definedName>
    <definedName name="_xlnm.Print_Area" localSheetId="2">'Māori vs Non-Māori'!$A$1:$X$59</definedName>
    <definedName name="_xlnm.Print_Area" localSheetId="3">'Māori vs Non-Māori by sex'!$A$1:$AA$59</definedName>
    <definedName name="_xlnm.Print_Area" localSheetId="1">'Year 10 Daily Smoking'!$A$2:$O$59</definedName>
    <definedName name="RefCauseofDeath" localSheetId="1">#REF!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16" l="1"/>
  <c r="BB10" i="13"/>
  <c r="A3" i="11" l="1"/>
  <c r="A4" i="11"/>
  <c r="A5" i="11"/>
  <c r="A6" i="11"/>
  <c r="A7" i="11"/>
  <c r="A8" i="11"/>
  <c r="A9" i="11"/>
  <c r="A10" i="11"/>
  <c r="A11" i="11"/>
  <c r="A12" i="11"/>
  <c r="A13" i="11"/>
  <c r="A14" i="11"/>
  <c r="A15" i="11"/>
  <c r="R33" i="16" l="1"/>
  <c r="C33" i="16"/>
  <c r="BE29" i="16"/>
  <c r="BE19" i="16" l="1"/>
  <c r="C34" i="16" s="1"/>
  <c r="C33" i="13"/>
  <c r="R34" i="16"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2" i="11"/>
  <c r="BB29" i="13"/>
  <c r="BG68" i="16" l="1"/>
  <c r="BT58" i="16"/>
  <c r="BH53" i="16"/>
  <c r="BH42" i="16"/>
  <c r="BT42" i="16"/>
  <c r="BG66" i="16"/>
  <c r="BG35" i="16"/>
  <c r="BT63" i="16"/>
  <c r="BH43" i="16"/>
  <c r="BT44" i="16"/>
  <c r="BH58" i="16"/>
  <c r="BG63" i="16"/>
  <c r="BH68" i="16"/>
  <c r="BG56" i="16"/>
  <c r="BG40" i="16"/>
  <c r="BH63" i="16"/>
  <c r="BT41" i="16"/>
  <c r="BG57" i="16"/>
  <c r="BT40" i="16"/>
  <c r="BT53" i="16"/>
  <c r="BT66" i="16"/>
  <c r="BH57" i="16"/>
  <c r="BG52" i="16"/>
  <c r="BT43" i="16"/>
  <c r="BG44" i="16"/>
  <c r="BT64" i="16"/>
  <c r="BH55" i="16"/>
  <c r="BH40" i="16"/>
  <c r="BT67" i="16"/>
  <c r="BH65" i="16"/>
  <c r="BT35" i="16"/>
  <c r="BT68" i="16"/>
  <c r="BG54" i="16"/>
  <c r="BH66" i="16"/>
  <c r="BT65" i="16"/>
  <c r="BG55" i="16"/>
  <c r="BG64" i="16"/>
  <c r="BT54" i="16"/>
  <c r="BG41" i="16"/>
  <c r="BH41" i="16"/>
  <c r="BH67" i="16"/>
  <c r="BG58" i="16"/>
  <c r="BT52" i="16"/>
  <c r="BG43" i="16"/>
  <c r="BG65" i="16"/>
  <c r="BT55" i="16"/>
  <c r="BH56" i="16"/>
  <c r="BG67" i="16"/>
  <c r="BH35" i="16"/>
  <c r="BT57" i="16"/>
  <c r="BT56" i="16"/>
  <c r="BH44" i="16"/>
  <c r="BH54" i="16"/>
  <c r="BH52" i="16"/>
  <c r="BG42" i="16"/>
  <c r="BG53" i="16"/>
  <c r="BH64"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BY54" i="16" s="1"/>
  <c r="W43" i="16"/>
  <c r="V45" i="16"/>
  <c r="V40" i="16"/>
  <c r="BX63" i="16" s="1"/>
  <c r="S44" i="16"/>
  <c r="V43" i="16"/>
  <c r="BX66" i="16" s="1"/>
  <c r="S43" i="16"/>
  <c r="BX55" i="16" s="1"/>
  <c r="U43" i="16"/>
  <c r="T41" i="16"/>
  <c r="S45" i="16"/>
  <c r="U44" i="16"/>
  <c r="W41" i="16"/>
  <c r="U45" i="16"/>
  <c r="X41" i="16"/>
  <c r="T45" i="16"/>
  <c r="U41" i="16"/>
  <c r="BY53" i="16" s="1"/>
  <c r="V41" i="16"/>
  <c r="BX64" i="16" s="1"/>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BN66" i="16" s="1"/>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BK58" i="16" s="1"/>
  <c r="I41" i="16"/>
  <c r="K42" i="16"/>
  <c r="M44" i="16"/>
  <c r="J39" i="16"/>
  <c r="E42" i="16"/>
  <c r="F44" i="16"/>
  <c r="E43" i="16"/>
  <c r="F45" i="16"/>
  <c r="BT47" i="16"/>
  <c r="D45" i="16"/>
  <c r="G45" i="16"/>
  <c r="N39" i="16"/>
  <c r="J45" i="16"/>
  <c r="O41" i="16"/>
  <c r="BO64" i="16" s="1"/>
  <c r="D44" i="16"/>
  <c r="N45" i="16"/>
  <c r="E39" i="16"/>
  <c r="G44" i="16"/>
  <c r="BK67" i="16" s="1"/>
  <c r="D41" i="16"/>
  <c r="K43" i="16"/>
  <c r="M45" i="16"/>
  <c r="G41" i="16"/>
  <c r="I43" i="16"/>
  <c r="K40" i="16"/>
  <c r="M42" i="16"/>
  <c r="O44" i="16"/>
  <c r="H43" i="16"/>
  <c r="J41" i="16"/>
  <c r="BN53" i="16" s="1"/>
  <c r="L42" i="16"/>
  <c r="N44" i="16"/>
  <c r="G43" i="16"/>
  <c r="I45" i="16"/>
  <c r="BL68" i="16" s="1"/>
  <c r="L39" i="16"/>
  <c r="N41" i="16"/>
  <c r="D40" i="16"/>
  <c r="BK52" i="16" s="1"/>
  <c r="E44" i="16"/>
  <c r="D39" i="16"/>
  <c r="BK47" i="16" s="1"/>
  <c r="F39" i="16"/>
  <c r="BH47" i="16"/>
  <c r="BH45" i="16"/>
  <c r="L40" i="16"/>
  <c r="BO52" i="16" s="1"/>
  <c r="K44" i="16"/>
  <c r="I40" i="16"/>
  <c r="BL63" i="16" s="1"/>
  <c r="M39" i="16"/>
  <c r="BN58" i="16" s="1"/>
  <c r="H40" i="16"/>
  <c r="L43" i="16"/>
  <c r="BO55" i="16" s="1"/>
  <c r="E45" i="16"/>
  <c r="F41" i="16"/>
  <c r="BL53" i="16" s="1"/>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B19" i="13"/>
  <c r="BK66" i="16" l="1"/>
  <c r="BN57" i="16"/>
  <c r="BS35" i="13"/>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 r="C34" i="13"/>
  <c r="O34" i="13"/>
</calcChain>
</file>

<file path=xl/sharedStrings.xml><?xml version="1.0" encoding="utf-8"?>
<sst xmlns="http://schemas.openxmlformats.org/spreadsheetml/2006/main" count="718" uniqueCount="125">
  <si>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</si>
  <si>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</si>
  <si>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</si>
  <si>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</si>
  <si>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</si>
  <si>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</si>
  <si>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</si>
  <si>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</si>
  <si>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</si>
  <si>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</si>
  <si>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</si>
  <si>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</si>
  <si>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</si>
  <si>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</si>
  <si>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</si>
  <si>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</si>
  <si>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</si>
  <si>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</si>
  <si>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</si>
  <si>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</si>
  <si>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</si>
  <si>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</si>
  <si>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</si>
  <si>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</si>
  <si>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</si>
  <si>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</si>
  <si>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</si>
  <si>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</si>
  <si>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</si>
  <si>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</si>
  <si>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</si>
  <si>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</si>
  <si>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</si>
  <si>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</si>
  <si>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</si>
  <si>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</si>
  <si>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</si>
  <si>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</si>
  <si>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</si>
  <si>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</si>
  <si>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</si>
  <si>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</si>
  <si>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</si>
  <si>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</si>
  <si>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</si>
  <si>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</si>
  <si>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</si>
  <si>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</si>
  <si>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</si>
  <si>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</si>
  <si>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</si>
  <si>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</si>
  <si>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</si>
  <si>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</si>
  <si>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</si>
  <si>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</si>
  <si>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</si>
  <si>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</si>
  <si>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</si>
  <si>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</si>
  <si>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</si>
  <si>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</si>
  <si>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</si>
  <si>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</si>
  <si>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</si>
  <si>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</si>
  <si>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</si>
  <si>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</si>
  <si>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</si>
  <si>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</si>
  <si>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</si>
  <si>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</si>
  <si>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</si>
  <si>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</si>
  <si>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</si>
  <si>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</si>
  <si>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</si>
  <si>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</si>
  <si>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</si>
  <si>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</si>
  <si>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</si>
  <si>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</si>
  <si>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</si>
  <si>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</si>
  <si>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</si>
  <si>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</si>
  <si>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</si>
  <si>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</si>
  <si>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</si>
  <si>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</si>
  <si>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</si>
  <si>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</si>
  <si>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</si>
  <si>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</si>
  <si>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</si>
  <si>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</si>
  <si>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</si>
  <si>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Percentage of Māori and non-Māori Year 10 Students who were daily smokers 1999-2015</t>
  </si>
  <si>
    <t>Percentage of Māori and non-Māori Year 10 Students who were daily smokers, by gender, 1999-2015</t>
  </si>
  <si>
    <t>Percentages</t>
  </si>
  <si>
    <t>Māori boys</t>
  </si>
  <si>
    <t>Non-Māori boys</t>
  </si>
  <si>
    <t>Māori girls</t>
  </si>
  <si>
    <t>Non-Māori girls</t>
  </si>
  <si>
    <t>Source: ASH Year 10 Snapshot surveys, 1999-2015</t>
  </si>
  <si>
    <t>Boys</t>
  </si>
  <si>
    <t>Girls</t>
  </si>
  <si>
    <t>Current smoking</t>
  </si>
  <si>
    <t>Daily smoking</t>
  </si>
  <si>
    <t>Ex-smoker</t>
  </si>
  <si>
    <t>Data in this Excel tool was sourced from the Action on Smoking and Health (ASH) Year 10 Snapshot surveys and New Zealand Health Survey (NZHS), the Ministry of Health.</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</si>
  <si>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</si>
  <si>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The ASH Year 10 Snapshot surveys Year 10 students from New Zealand public and private schools on their smoking behaviour and attitudes. More detailed information can be found from the Methodology Factsheet (https://www.ash.org.nz/ash_year_10).</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</si>
  <si>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</si>
  <si>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and crude rates</t>
  </si>
  <si>
    <t>Note: Daily smoking consists of participants who report smoking at least once a day.</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</si>
  <si>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</si>
  <si>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</si>
  <si>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When data for a specific age were presented, crude rates were calculated.</t>
  </si>
  <si>
    <t xml:space="preserve">Current smoking refers to having smoked more than 100 cigarettes in lifetime and currently smokes at least once a month. </t>
  </si>
  <si>
    <t xml:space="preserve">Daily smoking refers to having smoked more than 100 cigarettes in lifetime and currently smokes at least once a day. </t>
  </si>
  <si>
    <t>Ex-smoker refers to having smoked more than 100 cigarettes in lifetime and has now stopped for more than 1 month.</t>
  </si>
  <si>
    <t>Tobacco Smoking – Māori / Non-Māori adults aged 15+ years, by sex</t>
  </si>
  <si>
    <t>Tobacco Smoking – Māori / Non-Māori adults aged 15+ years</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</si>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</sst>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xf numFmtId="9" fontId="1" fillId="0" borderId="0" applyFont="0" applyFill="0" applyBorder="0" applyAlignment="0" applyProtection="0"/>
  </cellStyleXfs>
  <cellXfs count="10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top" wrapText="1"/>
      <protection locked="0"/>
    </xf>
    <xf numFmtId="0" fontId="31" fillId="34" borderId="0" xfId="0" applyFont="1" applyFill="1" applyAlignment="1" applyProtection="1">
      <alignment vertical="center"/>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0" fillId="34" borderId="0" xfId="0" applyFill="1" applyAlignment="1" applyProtection="1">
      <alignment vertical="top"/>
      <protection locked="0"/>
    </xf>
    <xf numFmtId="0" fontId="21" fillId="34" borderId="0" xfId="0" applyFont="1" applyFill="1" applyProtection="1">
      <protection locked="0"/>
    </xf>
    <xf numFmtId="0" fontId="17" fillId="34" borderId="0" xfId="0" applyFont="1"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16" fillId="34" borderId="0" xfId="0" applyFont="1" applyFill="1" applyProtection="1">
      <protection locked="0"/>
    </xf>
    <xf numFmtId="0" fontId="18" fillId="33" borderId="0" xfId="0" applyFont="1" applyFill="1" applyAlignment="1" applyProtection="1">
      <alignment vertical="top"/>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4" borderId="0" xfId="0" applyFill="1" applyAlignment="1" applyProtection="1">
      <alignment vertical="center"/>
      <protection locked="0"/>
    </xf>
    <xf numFmtId="0" fontId="16" fillId="33" borderId="0" xfId="0" applyFont="1" applyFill="1" applyAlignment="1" applyProtection="1">
      <alignment vertical="center"/>
      <protection locked="0"/>
    </xf>
    <xf numFmtId="10" fontId="16" fillId="33" borderId="0" xfId="0" applyNumberFormat="1" applyFont="1" applyFill="1" applyAlignment="1" applyProtection="1">
      <alignment vertical="center"/>
      <protection locked="0"/>
    </xf>
    <xf numFmtId="0" fontId="0" fillId="33" borderId="0" xfId="0" applyFill="1" applyAlignment="1" applyProtection="1">
      <alignment vertical="top"/>
      <protection locked="0"/>
    </xf>
    <xf numFmtId="0" fontId="21" fillId="33" borderId="0" xfId="0" applyFont="1" applyFill="1" applyBorder="1" applyAlignment="1" applyProtection="1">
      <alignment horizontal="right" vertical="top"/>
      <protection locked="0"/>
    </xf>
    <xf numFmtId="164" fontId="0" fillId="33" borderId="0" xfId="0" applyNumberFormat="1" applyFill="1" applyAlignment="1" applyProtection="1">
      <alignment horizontal="right"/>
      <protection locked="0"/>
    </xf>
    <xf numFmtId="0" fontId="22" fillId="33" borderId="0" xfId="0" applyFont="1" applyFill="1" applyBorder="1" applyAlignment="1" applyProtection="1">
      <alignment horizontal="center" vertical="center"/>
      <protection locked="0"/>
    </xf>
    <xf numFmtId="0" fontId="22" fillId="33" borderId="0" xfId="0" applyFont="1" applyFill="1" applyBorder="1" applyAlignment="1" applyProtection="1">
      <alignment vertical="top"/>
      <protection locked="0"/>
    </xf>
    <xf numFmtId="0" fontId="21" fillId="33" borderId="0" xfId="0" applyFont="1" applyFill="1" applyBorder="1" applyAlignment="1" applyProtection="1">
      <alignment vertical="center"/>
      <protection locked="0"/>
    </xf>
    <xf numFmtId="0" fontId="21" fillId="33" borderId="0" xfId="0" applyFont="1" applyFill="1" applyBorder="1" applyAlignment="1" applyProtection="1">
      <alignment horizontal="center" vertical="center"/>
      <protection locked="0"/>
    </xf>
    <xf numFmtId="165" fontId="22" fillId="33" borderId="0" xfId="0" applyNumberFormat="1" applyFont="1" applyFill="1" applyBorder="1" applyAlignment="1" applyProtection="1">
      <alignment horizontal="center" vertical="top"/>
      <protection locked="0"/>
    </xf>
    <xf numFmtId="165" fontId="21" fillId="33" borderId="0" xfId="0" applyNumberFormat="1" applyFont="1" applyFill="1" applyBorder="1" applyAlignment="1" applyProtection="1">
      <alignment horizontal="center" vertical="center"/>
      <protection locked="0"/>
    </xf>
    <xf numFmtId="165" fontId="22" fillId="33" borderId="0" xfId="0" applyNumberFormat="1" applyFont="1" applyFill="1" applyBorder="1" applyAlignment="1" applyProtection="1">
      <alignment horizontal="center" vertical="center"/>
      <protection locked="0"/>
    </xf>
    <xf numFmtId="165" fontId="0" fillId="33" borderId="0" xfId="0" applyNumberFormat="1" applyFill="1" applyAlignment="1" applyProtection="1">
      <alignment horizontal="center" vertical="top"/>
      <protection locked="0"/>
    </xf>
    <xf numFmtId="0" fontId="0" fillId="33" borderId="0" xfId="0" applyFont="1" applyFill="1" applyProtection="1">
      <protection locked="0"/>
    </xf>
    <xf numFmtId="0" fontId="22" fillId="33" borderId="0" xfId="0" applyFont="1" applyFill="1" applyBorder="1" applyAlignment="1" applyProtection="1">
      <alignment horizontal="right" vertical="top"/>
      <protection locked="0"/>
    </xf>
    <xf numFmtId="165" fontId="22" fillId="33" borderId="0" xfId="45" applyNumberFormat="1" applyFont="1" applyFill="1" applyBorder="1" applyAlignment="1" applyProtection="1">
      <alignment horizontal="center" vertical="top"/>
      <protection locked="0"/>
    </xf>
    <xf numFmtId="165" fontId="21" fillId="33" borderId="0" xfId="45" applyNumberFormat="1" applyFont="1" applyFill="1" applyBorder="1" applyAlignment="1" applyProtection="1">
      <alignment horizontal="center" vertical="top"/>
      <protection locked="0"/>
    </xf>
    <xf numFmtId="10" fontId="0" fillId="33" borderId="0" xfId="0" applyNumberFormat="1" applyFill="1" applyAlignment="1" applyProtection="1">
      <alignment vertical="top"/>
      <protection locked="0"/>
    </xf>
    <xf numFmtId="165" fontId="16" fillId="33" borderId="0" xfId="45" applyNumberFormat="1" applyFont="1" applyFill="1" applyAlignment="1" applyProtection="1">
      <alignment horizontal="center"/>
      <protection locked="0"/>
    </xf>
    <xf numFmtId="165" fontId="1" fillId="33" borderId="0" xfId="45" applyNumberFormat="1" applyFont="1" applyFill="1" applyAlignment="1" applyProtection="1">
      <alignment horizontal="center"/>
      <protection locked="0"/>
    </xf>
    <xf numFmtId="164" fontId="16" fillId="33" borderId="0" xfId="0" applyNumberFormat="1" applyFont="1" applyFill="1" applyAlignment="1" applyProtection="1">
      <alignment horizontal="right"/>
      <protection locked="0"/>
    </xf>
    <xf numFmtId="165" fontId="0" fillId="33" borderId="0" xfId="0" applyNumberFormat="1" applyFill="1" applyAlignment="1" applyProtection="1">
      <alignment horizontal="center"/>
      <protection locked="0"/>
    </xf>
    <xf numFmtId="165" fontId="22" fillId="33" borderId="0" xfId="45" applyNumberFormat="1" applyFont="1" applyFill="1" applyBorder="1" applyAlignment="1" applyProtection="1">
      <alignment vertical="top"/>
      <protection locked="0"/>
    </xf>
    <xf numFmtId="10" fontId="16" fillId="33" borderId="0" xfId="45" applyNumberFormat="1" applyFont="1" applyFill="1" applyProtection="1">
      <protection locked="0"/>
    </xf>
    <xf numFmtId="10" fontId="0" fillId="33" borderId="0" xfId="0" applyNumberFormat="1" applyFill="1" applyProtection="1">
      <protection locked="0"/>
    </xf>
    <xf numFmtId="0" fontId="21" fillId="34" borderId="0" xfId="0" applyFont="1" applyFill="1" applyAlignment="1" applyProtection="1">
      <alignment horizontal="right"/>
      <protection locked="0"/>
    </xf>
    <xf numFmtId="0" fontId="17" fillId="34" borderId="0" xfId="0" applyFont="1" applyFill="1" applyBorder="1" applyAlignment="1" applyProtection="1">
      <alignment horizontal="right" vertical="top"/>
      <protection locked="0"/>
    </xf>
    <xf numFmtId="0" fontId="13" fillId="34" borderId="0" xfId="0" applyFont="1" applyFill="1" applyAlignment="1" applyProtection="1">
      <alignment horizontal="center"/>
      <protection locked="0"/>
    </xf>
    <xf numFmtId="0" fontId="17" fillId="34" borderId="0" xfId="0" applyFont="1" applyFill="1" applyAlignment="1" applyProtection="1">
      <alignment horizontal="center"/>
      <protection locked="0"/>
    </xf>
    <xf numFmtId="164" fontId="17" fillId="34" borderId="0" xfId="0" applyNumberFormat="1" applyFont="1" applyFill="1" applyProtection="1">
      <protection locked="0"/>
    </xf>
    <xf numFmtId="164" fontId="0" fillId="34" borderId="0" xfId="0" applyNumberFormat="1" applyFill="1" applyProtection="1">
      <protection locked="0"/>
    </xf>
    <xf numFmtId="0" fontId="17" fillId="34" borderId="0" xfId="0" applyNumberFormat="1" applyFont="1" applyFill="1" applyProtection="1">
      <protection locked="0"/>
    </xf>
    <xf numFmtId="165" fontId="13" fillId="34" borderId="0" xfId="0" applyNumberFormat="1" applyFont="1" applyFill="1" applyBorder="1" applyAlignment="1" applyProtection="1">
      <alignment horizontal="center" vertical="center"/>
      <protection locked="0"/>
    </xf>
    <xf numFmtId="165" fontId="17" fillId="34" borderId="0" xfId="0" applyNumberFormat="1" applyFont="1" applyFill="1" applyBorder="1" applyAlignment="1" applyProtection="1">
      <alignment horizontal="center" vertical="center"/>
      <protection locked="0"/>
    </xf>
    <xf numFmtId="0" fontId="0" fillId="34" borderId="0" xfId="0" applyNumberFormat="1" applyFill="1" applyProtection="1">
      <protection locked="0"/>
    </xf>
    <xf numFmtId="0" fontId="21" fillId="34" borderId="0" xfId="0" applyNumberFormat="1" applyFont="1" applyFill="1" applyProtection="1">
      <protection locked="0"/>
    </xf>
    <xf numFmtId="164" fontId="21" fillId="34" borderId="0" xfId="0" applyNumberFormat="1" applyFont="1" applyFill="1" applyAlignment="1" applyProtection="1">
      <alignment horizontal="right"/>
      <protection locked="0"/>
    </xf>
    <xf numFmtId="164" fontId="21" fillId="34" borderId="0" xfId="0" applyNumberFormat="1" applyFont="1" applyFill="1" applyProtection="1">
      <protection locked="0"/>
    </xf>
    <xf numFmtId="165" fontId="13" fillId="34" borderId="0" xfId="45" applyNumberFormat="1" applyFont="1" applyFill="1" applyAlignment="1" applyProtection="1">
      <alignment horizontal="center"/>
      <protection locked="0"/>
    </xf>
    <xf numFmtId="165" fontId="17" fillId="34" borderId="0" xfId="45" applyNumberFormat="1" applyFont="1" applyFill="1" applyAlignment="1" applyProtection="1">
      <alignment horizontal="center"/>
      <protection locked="0"/>
    </xf>
    <xf numFmtId="165" fontId="17" fillId="34" borderId="0" xfId="0" applyNumberFormat="1" applyFont="1" applyFill="1" applyAlignment="1" applyProtection="1">
      <alignment horizontal="center" vertical="top"/>
      <protection locked="0"/>
    </xf>
    <xf numFmtId="165" fontId="17" fillId="34" borderId="0" xfId="0" applyNumberFormat="1" applyFont="1" applyFill="1" applyAlignment="1" applyProtection="1">
      <alignment horizontal="center"/>
      <protection locked="0"/>
    </xf>
    <xf numFmtId="0" fontId="19" fillId="34" borderId="0" xfId="0" applyFont="1" applyFill="1" applyProtection="1">
      <protection locked="0"/>
    </xf>
    <xf numFmtId="0" fontId="27" fillId="34" borderId="0" xfId="0" applyFont="1" applyFill="1" applyProtection="1">
      <protection locked="0"/>
    </xf>
    <xf numFmtId="0" fontId="23" fillId="34" borderId="0" xfId="0" applyFont="1" applyFill="1" applyProtection="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4" fillId="34" borderId="0" xfId="42" applyFill="1" applyProtection="1">
      <protection locked="0"/>
    </xf>
    <xf numFmtId="0" fontId="34" fillId="34" borderId="0" xfId="0" applyFont="1" applyFill="1" applyProtection="1">
      <protection locked="0"/>
    </xf>
    <xf numFmtId="0" fontId="0" fillId="33" borderId="0" xfId="0" applyFill="1" applyBorder="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0" fontId="0" fillId="34" borderId="0" xfId="0" applyFill="1" applyAlignment="1" applyProtection="1">
      <alignment horizontal="right"/>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20" fillId="34" borderId="0" xfId="0" applyFont="1" applyFill="1" applyAlignment="1" applyProtection="1">
      <alignment horizontal="left" vertical="top" wrapText="1"/>
      <protection locked="0"/>
    </xf>
    <xf numFmtId="0" fontId="20" fillId="34" borderId="0" xfId="0" applyFont="1" applyFill="1" applyAlignment="1" applyProtection="1">
      <alignment horizontal="center"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13">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908106190445E-2"/>
          <c:y val="0.23857828116313048"/>
          <c:w val="0.89404869281045751"/>
          <c:h val="0.54767282379176285"/>
        </c:manualLayout>
      </c:layout>
      <c:lineChart>
        <c:grouping val="standard"/>
        <c:varyColors val="0"/>
        <c:ser>
          <c:idx val="0"/>
          <c:order val="0"/>
          <c:tx>
            <c:strRef>
              <c:f>'Year 10 Daily Smoking'!$E$37</c:f>
              <c:strCache>
                <c:ptCount val="1"/>
                <c:pt idx="0">
                  <c:v>Māori</c:v>
                </c:pt>
              </c:strCache>
            </c:strRef>
          </c:tx>
          <c:spPr>
            <a:ln w="28575" cap="rnd">
              <a:solidFill>
                <a:schemeClr val="accent1"/>
              </a:solidFill>
              <a:round/>
            </a:ln>
            <a:effectLst/>
          </c:spPr>
          <c:marker>
            <c:symbol val="none"/>
          </c:marker>
          <c:cat>
            <c:numRef>
              <c:f>'Year 10 Daily Smoking'!$C$38:$C$54</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'Year 10 Daily Smoking'!$E$38:$E$54</c:f>
              <c:numCache>
                <c:formatCode>0.0%</c:formatCode>
                <c:ptCount val="17"/>
                <c:pt idx="0">
                  <c:v>0.30280000000000001</c:v>
                </c:pt>
                <c:pt idx="1">
                  <c:v>0.3105</c:v>
                </c:pt>
                <c:pt idx="2">
                  <c:v>0.26929999999999998</c:v>
                </c:pt>
                <c:pt idx="3">
                  <c:v>0.26319999999999999</c:v>
                </c:pt>
                <c:pt idx="4">
                  <c:v>0.26900000000000002</c:v>
                </c:pt>
                <c:pt idx="5">
                  <c:v>0.22800000000000001</c:v>
                </c:pt>
                <c:pt idx="6">
                  <c:v>0.20549999999999999</c:v>
                </c:pt>
                <c:pt idx="7">
                  <c:v>0.1951</c:v>
                </c:pt>
                <c:pt idx="8">
                  <c:v>0.1762</c:v>
                </c:pt>
                <c:pt idx="9">
                  <c:v>0.17180000000000001</c:v>
                </c:pt>
                <c:pt idx="10">
                  <c:v>0.1467</c:v>
                </c:pt>
                <c:pt idx="11">
                  <c:v>0.14069999999999999</c:v>
                </c:pt>
                <c:pt idx="12">
                  <c:v>0.1027</c:v>
                </c:pt>
                <c:pt idx="13">
                  <c:v>0.1114</c:v>
                </c:pt>
                <c:pt idx="14">
                  <c:v>8.5300000000000001E-2</c:v>
                </c:pt>
                <c:pt idx="15">
                  <c:v>7.17E-2</c:v>
                </c:pt>
                <c:pt idx="16">
                  <c:v>6.0199999999999997E-2</c:v>
                </c:pt>
              </c:numCache>
            </c:numRef>
          </c:val>
          <c:smooth val="0"/>
          <c:extLst>
            <c:ext xmlns:c16="http://schemas.microsoft.com/office/drawing/2014/chart" uri="{C3380CC4-5D6E-409C-BE32-E72D297353CC}">
              <c16:uniqueId val="{00000000-8FDA-4043-A954-8098F3707E65}"/>
            </c:ext>
          </c:extLst>
        </c:ser>
        <c:ser>
          <c:idx val="4"/>
          <c:order val="1"/>
          <c:tx>
            <c:strRef>
              <c:f>'Year 10 Daily Smoking'!$G$37</c:f>
              <c:strCache>
                <c:ptCount val="1"/>
                <c:pt idx="0">
                  <c:v>Non-Māori</c:v>
                </c:pt>
              </c:strCache>
            </c:strRef>
          </c:tx>
          <c:spPr>
            <a:ln w="28575" cap="rnd">
              <a:solidFill>
                <a:sysClr val="window" lastClr="FFFFFF">
                  <a:lumMod val="75000"/>
                </a:sysClr>
              </a:solidFill>
              <a:round/>
            </a:ln>
            <a:effectLst/>
          </c:spPr>
          <c:marker>
            <c:symbol val="none"/>
          </c:marker>
          <c:cat>
            <c:numRef>
              <c:f>'Year 10 Daily Smoking'!$C$38:$C$54</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'Year 10 Daily Smoking'!$G$38:$G$54</c:f>
              <c:numCache>
                <c:formatCode>0.0%</c:formatCode>
                <c:ptCount val="17"/>
                <c:pt idx="0">
                  <c:v>0.12839999999999999</c:v>
                </c:pt>
                <c:pt idx="1">
                  <c:v>0.1221</c:v>
                </c:pt>
                <c:pt idx="2">
                  <c:v>0.1069</c:v>
                </c:pt>
                <c:pt idx="3">
                  <c:v>9.64E-2</c:v>
                </c:pt>
                <c:pt idx="4">
                  <c:v>8.8900000000000007E-2</c:v>
                </c:pt>
                <c:pt idx="5">
                  <c:v>6.7299999999999999E-2</c:v>
                </c:pt>
                <c:pt idx="6">
                  <c:v>6.6299999999999998E-2</c:v>
                </c:pt>
                <c:pt idx="7">
                  <c:v>5.2900000000000003E-2</c:v>
                </c:pt>
                <c:pt idx="8">
                  <c:v>4.9200000000000001E-2</c:v>
                </c:pt>
                <c:pt idx="9">
                  <c:v>4.3999999999999997E-2</c:v>
                </c:pt>
                <c:pt idx="10">
                  <c:v>3.6299999999999999E-2</c:v>
                </c:pt>
                <c:pt idx="11">
                  <c:v>3.3599999999999998E-2</c:v>
                </c:pt>
                <c:pt idx="12">
                  <c:v>2.6499999999999999E-2</c:v>
                </c:pt>
                <c:pt idx="13">
                  <c:v>2.35E-2</c:v>
                </c:pt>
                <c:pt idx="14">
                  <c:v>1.9300000000000001E-2</c:v>
                </c:pt>
                <c:pt idx="15">
                  <c:v>1.7100000000000001E-2</c:v>
                </c:pt>
                <c:pt idx="16">
                  <c:v>1.4800000000000001E-2</c:v>
                </c:pt>
              </c:numCache>
            </c:numRef>
          </c:val>
          <c:smooth val="0"/>
          <c:extLst>
            <c:ext xmlns:c16="http://schemas.microsoft.com/office/drawing/2014/chart" uri="{C3380CC4-5D6E-409C-BE32-E72D297353CC}">
              <c16:uniqueId val="{00000001-8FDA-4043-A954-8098F3707E65}"/>
            </c:ext>
          </c:extLst>
        </c:ser>
        <c:dLbls>
          <c:showLegendKey val="0"/>
          <c:showVal val="0"/>
          <c:showCatName val="0"/>
          <c:showSerName val="0"/>
          <c:showPercent val="0"/>
          <c:showBubbleSize val="0"/>
        </c:dLbls>
        <c:smooth val="0"/>
        <c:axId val="134390776"/>
        <c:axId val="134387248"/>
        <c:extLst/>
      </c:lineChart>
      <c:dateAx>
        <c:axId val="134390776"/>
        <c:scaling>
          <c:orientation val="minMax"/>
        </c:scaling>
        <c:delete val="0"/>
        <c:axPos val="b"/>
        <c:title>
          <c:tx>
            <c:rich>
              <a:bodyPr rot="0" spcFirstLastPara="1" vertOverflow="ellipsis" vert="horz"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1000" b="0" i="0" u="none" strike="noStrike" kern="1200" baseline="0">
                <a:solidFill>
                  <a:sysClr val="windowText" lastClr="000000">
                    <a:lumMod val="65000"/>
                    <a:lumOff val="35000"/>
                  </a:sysClr>
                </a:solidFill>
                <a:latin typeface="+mn-lt"/>
                <a:ea typeface="+mn-ea"/>
                <a:cs typeface="+mn-cs"/>
              </a:defRPr>
            </a:pPr>
            <a:endParaRPr lang="en-US"/>
          </a:p>
        </c:txPr>
        <c:crossAx val="134387248"/>
        <c:crosses val="autoZero"/>
        <c:auto val="0"/>
        <c:lblOffset val="100"/>
        <c:baseTimeUnit val="days"/>
      </c:dateAx>
      <c:valAx>
        <c:axId val="134387248"/>
        <c:scaling>
          <c:orientation val="minMax"/>
          <c:max val="0.4"/>
        </c:scaling>
        <c:delete val="0"/>
        <c:axPos val="l"/>
        <c:title>
          <c:tx>
            <c:rich>
              <a:bodyPr rot="0" spcFirstLastPara="1" vertOverflow="ellipsis"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r>
                  <a:rPr lang="en-US"/>
                  <a:t>Percentage</a:t>
                </a:r>
              </a:p>
            </c:rich>
          </c:tx>
          <c:layout>
            <c:manualLayout>
              <c:xMode val="edge"/>
              <c:yMode val="edge"/>
              <c:x val="2.0439158230431086E-2"/>
              <c:y val="0.13900340043701434"/>
            </c:manualLayout>
          </c:layout>
          <c:overlay val="0"/>
          <c:spPr>
            <a:noFill/>
            <a:ln>
              <a:noFill/>
            </a:ln>
            <a:effectLst/>
          </c:spPr>
          <c:txPr>
            <a:bodyPr rot="0" spcFirstLastPara="1" vertOverflow="ellipsis"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rtl="0">
              <a:defRPr lang="en-NZ" sz="1000" b="0" i="0" u="none" strike="noStrike" kern="1200" baseline="0">
                <a:solidFill>
                  <a:sysClr val="windowText" lastClr="000000">
                    <a:lumMod val="65000"/>
                    <a:lumOff val="35000"/>
                  </a:sysClr>
                </a:solidFill>
                <a:latin typeface="+mn-lt"/>
                <a:ea typeface="+mn-ea"/>
                <a:cs typeface="+mn-cs"/>
              </a:defRPr>
            </a:pPr>
            <a:endParaRPr lang="en-US"/>
          </a:p>
        </c:txPr>
        <c:crossAx val="134390776"/>
        <c:crosses val="autoZero"/>
        <c:crossBetween val="between"/>
      </c:valAx>
      <c:spPr>
        <a:noFill/>
        <a:ln w="25400">
          <a:noFill/>
        </a:ln>
        <a:effectLst/>
      </c:spPr>
    </c:plotArea>
    <c:legend>
      <c:legendPos val="b"/>
      <c:layout>
        <c:manualLayout>
          <c:xMode val="edge"/>
          <c:yMode val="edge"/>
          <c:x val="0.65316652755648563"/>
          <c:y val="0.28671044059962986"/>
          <c:w val="0.27301604690715237"/>
          <c:h val="5.6097892635259702E-2"/>
        </c:manualLayout>
      </c:layout>
      <c:overlay val="0"/>
      <c:spPr>
        <a:noFill/>
        <a:ln>
          <a:noFill/>
        </a:ln>
        <a:effectLst/>
      </c:spPr>
      <c:txPr>
        <a:bodyPr rot="0" spcFirstLastPara="1" vertOverflow="ellipsis" vert="horz"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NZ" sz="1000" b="0" i="0" u="none" strike="noStrike" kern="1200" baseline="0">
          <a:solidFill>
            <a:sysClr val="windowText" lastClr="000000">
              <a:lumMod val="65000"/>
              <a:lumOff val="35000"/>
            </a:sysClr>
          </a:solidFill>
          <a:latin typeface="+mn-lt"/>
          <a:ea typeface="+mn-ea"/>
          <a:cs typeface="+mn-cs"/>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85243833471086E-2"/>
          <c:y val="0.24468014329202031"/>
          <c:w val="0.89404869281045751"/>
          <c:h val="0.47891178689722708"/>
        </c:manualLayout>
      </c:layout>
      <c:lineChart>
        <c:grouping val="standard"/>
        <c:varyColors val="0"/>
        <c:ser>
          <c:idx val="2"/>
          <c:order val="0"/>
          <c:tx>
            <c:strRef>
              <c:f>'Year 10 Daily Smoking'!$Q$62</c:f>
              <c:strCache>
                <c:ptCount val="1"/>
                <c:pt idx="0">
                  <c:v>Māori</c:v>
                </c:pt>
              </c:strCache>
            </c:strRef>
          </c:tx>
          <c:spPr>
            <a:ln w="28575" cap="rnd">
              <a:solidFill>
                <a:schemeClr val="accent1"/>
              </a:solidFill>
              <a:round/>
            </a:ln>
            <a:effectLst/>
          </c:spPr>
          <c:marker>
            <c:symbol val="none"/>
          </c:marker>
          <c:dPt>
            <c:idx val="17"/>
            <c:marker>
              <c:symbol val="none"/>
            </c:marker>
            <c:bubble3D val="0"/>
            <c:spPr>
              <a:ln w="28575" cap="rnd">
                <a:solidFill>
                  <a:schemeClr val="bg1"/>
                </a:solidFill>
                <a:round/>
              </a:ln>
              <a:effectLst/>
            </c:spPr>
            <c:extLst>
              <c:ext xmlns:c16="http://schemas.microsoft.com/office/drawing/2014/chart" uri="{C3380CC4-5D6E-409C-BE32-E72D297353CC}">
                <c16:uniqueId val="{00000001-EE1E-40D4-8300-14D7F7C8B055}"/>
              </c:ext>
            </c:extLst>
          </c:dPt>
          <c:cat>
            <c:multiLvlStrRef>
              <c:f>'Year 10 Daily Smoking'!$O$63:$P$96</c:f>
              <c:multiLvlStrCache>
                <c:ptCount val="34"/>
                <c:lvl>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lvl>
                <c:lvl>
                  <c:pt idx="0">
                    <c:v>Boys</c:v>
                  </c:pt>
                  <c:pt idx="17">
                    <c:v>Girls</c:v>
                  </c:pt>
                </c:lvl>
              </c:multiLvlStrCache>
            </c:multiLvlStrRef>
          </c:cat>
          <c:val>
            <c:numRef>
              <c:f>'Year 10 Daily Smoking'!$Q$63:$Q$96</c:f>
              <c:numCache>
                <c:formatCode>0.0%</c:formatCode>
                <c:ptCount val="34"/>
                <c:pt idx="0">
                  <c:v>0.2356</c:v>
                </c:pt>
                <c:pt idx="1">
                  <c:v>0.24679999999999999</c:v>
                </c:pt>
                <c:pt idx="2">
                  <c:v>0.1978</c:v>
                </c:pt>
                <c:pt idx="3">
                  <c:v>0.1784</c:v>
                </c:pt>
                <c:pt idx="4">
                  <c:v>0.19070000000000001</c:v>
                </c:pt>
                <c:pt idx="5">
                  <c:v>0.16209999999999999</c:v>
                </c:pt>
                <c:pt idx="6">
                  <c:v>0.1386</c:v>
                </c:pt>
                <c:pt idx="7">
                  <c:v>0.129</c:v>
                </c:pt>
                <c:pt idx="8">
                  <c:v>0.12790000000000001</c:v>
                </c:pt>
                <c:pt idx="9">
                  <c:v>0.12479999999999999</c:v>
                </c:pt>
                <c:pt idx="10">
                  <c:v>0.1096</c:v>
                </c:pt>
                <c:pt idx="11">
                  <c:v>0.1056</c:v>
                </c:pt>
                <c:pt idx="12">
                  <c:v>7.7799999999999994E-2</c:v>
                </c:pt>
                <c:pt idx="13">
                  <c:v>9.1700000000000004E-2</c:v>
                </c:pt>
                <c:pt idx="14">
                  <c:v>6.8500000000000005E-2</c:v>
                </c:pt>
                <c:pt idx="15">
                  <c:v>5.3999999999999999E-2</c:v>
                </c:pt>
                <c:pt idx="16">
                  <c:v>4.1300000000000003E-2</c:v>
                </c:pt>
                <c:pt idx="17">
                  <c:v>0.36299999999999999</c:v>
                </c:pt>
                <c:pt idx="18">
                  <c:v>0.36709999999999998</c:v>
                </c:pt>
                <c:pt idx="19">
                  <c:v>0.33760000000000001</c:v>
                </c:pt>
                <c:pt idx="20">
                  <c:v>0.33479999999999999</c:v>
                </c:pt>
                <c:pt idx="21">
                  <c:v>0.3448</c:v>
                </c:pt>
                <c:pt idx="22">
                  <c:v>0.28920000000000001</c:v>
                </c:pt>
                <c:pt idx="23">
                  <c:v>0.26700000000000002</c:v>
                </c:pt>
                <c:pt idx="24">
                  <c:v>0.25790000000000002</c:v>
                </c:pt>
                <c:pt idx="25">
                  <c:v>0.22040000000000001</c:v>
                </c:pt>
                <c:pt idx="26">
                  <c:v>0.2152</c:v>
                </c:pt>
                <c:pt idx="27">
                  <c:v>0.1792</c:v>
                </c:pt>
                <c:pt idx="28">
                  <c:v>0.17749999999999999</c:v>
                </c:pt>
                <c:pt idx="29">
                  <c:v>0.1232</c:v>
                </c:pt>
                <c:pt idx="30">
                  <c:v>0.129</c:v>
                </c:pt>
                <c:pt idx="31">
                  <c:v>0.1011</c:v>
                </c:pt>
                <c:pt idx="32">
                  <c:v>8.7999999999999995E-2</c:v>
                </c:pt>
                <c:pt idx="33">
                  <c:v>7.8200000000000006E-2</c:v>
                </c:pt>
              </c:numCache>
            </c:numRef>
          </c:val>
          <c:smooth val="0"/>
          <c:extLst>
            <c:ext xmlns:c16="http://schemas.microsoft.com/office/drawing/2014/chart" uri="{C3380CC4-5D6E-409C-BE32-E72D297353CC}">
              <c16:uniqueId val="{00000002-EE1E-40D4-8300-14D7F7C8B055}"/>
            </c:ext>
          </c:extLst>
        </c:ser>
        <c:ser>
          <c:idx val="4"/>
          <c:order val="1"/>
          <c:tx>
            <c:strRef>
              <c:f>'Year 10 Daily Smoking'!$R$62</c:f>
              <c:strCache>
                <c:ptCount val="1"/>
                <c:pt idx="0">
                  <c:v>Non-Māori</c:v>
                </c:pt>
              </c:strCache>
            </c:strRef>
          </c:tx>
          <c:spPr>
            <a:ln w="28575" cap="rnd">
              <a:solidFill>
                <a:schemeClr val="bg2">
                  <a:lumMod val="90000"/>
                </a:schemeClr>
              </a:solidFill>
              <a:round/>
            </a:ln>
            <a:effectLst/>
          </c:spPr>
          <c:marker>
            <c:symbol val="none"/>
          </c:marker>
          <c:dPt>
            <c:idx val="17"/>
            <c:marker>
              <c:symbol val="none"/>
            </c:marker>
            <c:bubble3D val="0"/>
            <c:spPr>
              <a:ln w="28575" cap="rnd">
                <a:solidFill>
                  <a:schemeClr val="bg1"/>
                </a:solidFill>
                <a:round/>
              </a:ln>
              <a:effectLst/>
            </c:spPr>
            <c:extLst>
              <c:ext xmlns:c16="http://schemas.microsoft.com/office/drawing/2014/chart" uri="{C3380CC4-5D6E-409C-BE32-E72D297353CC}">
                <c16:uniqueId val="{00000004-EE1E-40D4-8300-14D7F7C8B055}"/>
              </c:ext>
            </c:extLst>
          </c:dPt>
          <c:cat>
            <c:multiLvlStrRef>
              <c:f>'Year 10 Daily Smoking'!$O$63:$P$96</c:f>
              <c:multiLvlStrCache>
                <c:ptCount val="34"/>
                <c:lvl>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lvl>
                <c:lvl>
                  <c:pt idx="0">
                    <c:v>Boys</c:v>
                  </c:pt>
                  <c:pt idx="17">
                    <c:v>Girls</c:v>
                  </c:pt>
                </c:lvl>
              </c:multiLvlStrCache>
            </c:multiLvlStrRef>
          </c:cat>
          <c:val>
            <c:numRef>
              <c:f>'Year 10 Daily Smoking'!$R$63:$R$96</c:f>
              <c:numCache>
                <c:formatCode>0.0%</c:formatCode>
                <c:ptCount val="34"/>
                <c:pt idx="0">
                  <c:v>0.1246</c:v>
                </c:pt>
                <c:pt idx="1">
                  <c:v>0.122</c:v>
                </c:pt>
                <c:pt idx="2">
                  <c:v>9.9000000000000005E-2</c:v>
                </c:pt>
                <c:pt idx="3">
                  <c:v>8.4699999999999998E-2</c:v>
                </c:pt>
                <c:pt idx="4">
                  <c:v>7.9000000000000001E-2</c:v>
                </c:pt>
                <c:pt idx="5">
                  <c:v>6.2E-2</c:v>
                </c:pt>
                <c:pt idx="6">
                  <c:v>5.8299999999999998E-2</c:v>
                </c:pt>
                <c:pt idx="7">
                  <c:v>4.5100000000000001E-2</c:v>
                </c:pt>
                <c:pt idx="8">
                  <c:v>4.6699999999999998E-2</c:v>
                </c:pt>
                <c:pt idx="9">
                  <c:v>4.2099999999999999E-2</c:v>
                </c:pt>
                <c:pt idx="10">
                  <c:v>3.5499999999999997E-2</c:v>
                </c:pt>
                <c:pt idx="11">
                  <c:v>3.2800000000000003E-2</c:v>
                </c:pt>
                <c:pt idx="12">
                  <c:v>2.7199999999999998E-2</c:v>
                </c:pt>
                <c:pt idx="13">
                  <c:v>2.5600000000000001E-2</c:v>
                </c:pt>
                <c:pt idx="14">
                  <c:v>2.0500000000000001E-2</c:v>
                </c:pt>
                <c:pt idx="15">
                  <c:v>1.7299999999999999E-2</c:v>
                </c:pt>
                <c:pt idx="16">
                  <c:v>1.41E-2</c:v>
                </c:pt>
                <c:pt idx="17">
                  <c:v>0.1323</c:v>
                </c:pt>
                <c:pt idx="18">
                  <c:v>0.1222</c:v>
                </c:pt>
                <c:pt idx="19">
                  <c:v>0.1144</c:v>
                </c:pt>
                <c:pt idx="20">
                  <c:v>0.108</c:v>
                </c:pt>
                <c:pt idx="21">
                  <c:v>9.8699999999999996E-2</c:v>
                </c:pt>
                <c:pt idx="22">
                  <c:v>7.2400000000000006E-2</c:v>
                </c:pt>
                <c:pt idx="23">
                  <c:v>7.3700000000000002E-2</c:v>
                </c:pt>
                <c:pt idx="24">
                  <c:v>6.0699999999999997E-2</c:v>
                </c:pt>
                <c:pt idx="25">
                  <c:v>5.1400000000000001E-2</c:v>
                </c:pt>
                <c:pt idx="26">
                  <c:v>4.58E-2</c:v>
                </c:pt>
                <c:pt idx="27">
                  <c:v>3.6900000000000002E-2</c:v>
                </c:pt>
                <c:pt idx="28">
                  <c:v>3.44E-2</c:v>
                </c:pt>
                <c:pt idx="29">
                  <c:v>2.58E-2</c:v>
                </c:pt>
                <c:pt idx="30">
                  <c:v>2.1600000000000001E-2</c:v>
                </c:pt>
                <c:pt idx="31">
                  <c:v>1.7999999999999999E-2</c:v>
                </c:pt>
                <c:pt idx="32">
                  <c:v>1.6899999999999998E-2</c:v>
                </c:pt>
                <c:pt idx="33">
                  <c:v>1.5599999999999999E-2</c:v>
                </c:pt>
              </c:numCache>
            </c:numRef>
          </c:val>
          <c:smooth val="0"/>
          <c:extLst>
            <c:ext xmlns:c16="http://schemas.microsoft.com/office/drawing/2014/chart" uri="{C3380CC4-5D6E-409C-BE32-E72D297353CC}">
              <c16:uniqueId val="{00000005-EE1E-40D4-8300-14D7F7C8B055}"/>
            </c:ext>
          </c:extLst>
        </c:ser>
        <c:dLbls>
          <c:showLegendKey val="0"/>
          <c:showVal val="0"/>
          <c:showCatName val="0"/>
          <c:showSerName val="0"/>
          <c:showPercent val="0"/>
          <c:showBubbleSize val="0"/>
        </c:dLbls>
        <c:smooth val="0"/>
        <c:axId val="134386856"/>
        <c:axId val="134389992"/>
      </c:lineChart>
      <c:catAx>
        <c:axId val="134386856"/>
        <c:scaling>
          <c:orientation val="minMax"/>
        </c:scaling>
        <c:delete val="0"/>
        <c:axPos val="b"/>
        <c:title>
          <c:tx>
            <c:rich>
              <a:bodyPr rot="0" spcFirstLastPara="1" vertOverflow="ellipsis" vert="horz"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1000" b="0" i="0" u="none" strike="noStrike" kern="1200" baseline="0">
                <a:solidFill>
                  <a:sysClr val="windowText" lastClr="000000">
                    <a:lumMod val="65000"/>
                    <a:lumOff val="35000"/>
                  </a:sysClr>
                </a:solidFill>
                <a:latin typeface="+mn-lt"/>
                <a:ea typeface="+mn-ea"/>
                <a:cs typeface="+mn-cs"/>
              </a:defRPr>
            </a:pPr>
            <a:endParaRPr lang="en-US"/>
          </a:p>
        </c:txPr>
        <c:crossAx val="134389992"/>
        <c:crosses val="autoZero"/>
        <c:auto val="1"/>
        <c:lblAlgn val="ctr"/>
        <c:lblOffset val="100"/>
        <c:noMultiLvlLbl val="0"/>
      </c:catAx>
      <c:valAx>
        <c:axId val="134389992"/>
        <c:scaling>
          <c:orientation val="minMax"/>
          <c:max val="0.4"/>
        </c:scaling>
        <c:delete val="0"/>
        <c:axPos val="l"/>
        <c:title>
          <c:tx>
            <c:rich>
              <a:bodyPr rot="0" spcFirstLastPara="1" vertOverflow="ellipsis"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r>
                  <a:rPr lang="en-US"/>
                  <a:t>Percentage</a:t>
                </a:r>
              </a:p>
            </c:rich>
          </c:tx>
          <c:layout>
            <c:manualLayout>
              <c:xMode val="edge"/>
              <c:yMode val="edge"/>
              <c:x val="4.0429219504646487E-2"/>
              <c:y val="0.15282014603665872"/>
            </c:manualLayout>
          </c:layout>
          <c:overlay val="0"/>
          <c:spPr>
            <a:noFill/>
            <a:ln>
              <a:noFill/>
            </a:ln>
            <a:effectLst/>
          </c:spPr>
          <c:txPr>
            <a:bodyPr rot="0" spcFirstLastPara="1" vertOverflow="ellipsis"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rtl="0">
              <a:defRPr lang="en-NZ" sz="1000" b="0" i="0" u="none" strike="noStrike" kern="1200" baseline="0">
                <a:solidFill>
                  <a:sysClr val="windowText" lastClr="000000">
                    <a:lumMod val="65000"/>
                    <a:lumOff val="35000"/>
                  </a:sysClr>
                </a:solidFill>
                <a:latin typeface="+mn-lt"/>
                <a:ea typeface="+mn-ea"/>
                <a:cs typeface="+mn-cs"/>
              </a:defRPr>
            </a:pPr>
            <a:endParaRPr lang="en-US"/>
          </a:p>
        </c:txPr>
        <c:crossAx val="134386856"/>
        <c:crosses val="autoZero"/>
        <c:crossBetween val="between"/>
      </c:valAx>
      <c:spPr>
        <a:noFill/>
        <a:ln>
          <a:noFill/>
        </a:ln>
        <a:effectLst/>
      </c:spPr>
    </c:plotArea>
    <c:legend>
      <c:legendPos val="r"/>
      <c:layout>
        <c:manualLayout>
          <c:xMode val="edge"/>
          <c:yMode val="edge"/>
          <c:x val="0.83085111598619243"/>
          <c:y val="0.18992993593847252"/>
          <c:w val="0.13056254708492931"/>
          <c:h val="0.11317733644203488"/>
        </c:manualLayout>
      </c:layout>
      <c:overlay val="0"/>
      <c:spPr>
        <a:noFill/>
        <a:ln>
          <a:noFill/>
        </a:ln>
        <a:effectLst/>
      </c:spPr>
      <c:txPr>
        <a:bodyPr rot="0" spcFirstLastPara="1" vertOverflow="ellipsis" vert="horz" wrap="square" anchor="ctr" anchorCtr="1"/>
        <a:lstStyle/>
        <a:p>
          <a:pPr>
            <a:defRPr lang="en-NZ" sz="1000" b="0" i="0" u="none" strike="noStrike" kern="1200" baseline="0">
              <a:solidFill>
                <a:sysClr val="windowText" lastClr="000000">
                  <a:lumMod val="65000"/>
                  <a:lumOff val="35000"/>
                </a:sys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NZ" sz="1000" b="0" i="0" u="none" strike="noStrike" kern="1200" baseline="0">
          <a:solidFill>
            <a:sysClr val="windowText" lastClr="000000">
              <a:lumMod val="65000"/>
              <a:lumOff val="35000"/>
            </a:sysClr>
          </a:solidFill>
          <a:latin typeface="+mn-lt"/>
          <a:ea typeface="+mn-ea"/>
          <a:cs typeface="+mn-cs"/>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2.2999999999999972</c:v>
                  </c:pt>
                  <c:pt idx="5">
                    <c:v>3</c:v>
                  </c:pt>
                  <c:pt idx="6">
                    <c:v>2.6000000000000014</c:v>
                  </c:pt>
                  <c:pt idx="7">
                    <c:v>2.6999999999999957</c:v>
                  </c:pt>
                  <c:pt idx="8">
                    <c:v>2.7999999999999972</c:v>
                  </c:pt>
                  <c:pt idx="9">
                    <c:v>2.4000000000000057</c:v>
                  </c:pt>
                  <c:pt idx="10">
                    <c:v>2.5</c:v>
                  </c:pt>
                </c:numCache>
              </c:numRef>
            </c:plus>
            <c:minus>
              <c:numRef>
                <c:f>'Māori vs Non-Māori'!$BH$35:$BH$45</c:f>
                <c:numCache>
                  <c:formatCode>General</c:formatCode>
                  <c:ptCount val="11"/>
                  <c:pt idx="0">
                    <c:v>2.2000000000000028</c:v>
                  </c:pt>
                  <c:pt idx="5">
                    <c:v>3.1000000000000014</c:v>
                  </c:pt>
                  <c:pt idx="6">
                    <c:v>2.5999999999999943</c:v>
                  </c:pt>
                  <c:pt idx="7">
                    <c:v>2.6000000000000014</c:v>
                  </c:pt>
                  <c:pt idx="8">
                    <c:v>2.8000000000000043</c:v>
                  </c:pt>
                  <c:pt idx="9">
                    <c:v>2.3999999999999986</c:v>
                  </c:pt>
                  <c:pt idx="10">
                    <c:v>2.3999999999999986</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43.1</c:v>
                </c:pt>
                <c:pt idx="5">
                  <c:v>41.7</c:v>
                </c:pt>
                <c:pt idx="6">
                  <c:v>40.299999999999997</c:v>
                </c:pt>
                <c:pt idx="7">
                  <c:v>42.2</c:v>
                </c:pt>
                <c:pt idx="8">
                  <c:v>39.700000000000003</c:v>
                </c:pt>
                <c:pt idx="9">
                  <c:v>39.799999999999997</c:v>
                </c:pt>
                <c:pt idx="10">
                  <c:v>35.799999999999997</c:v>
                </c:pt>
              </c:numCache>
            </c:numRef>
          </c:val>
          <c:smooth val="0"/>
          <c:extLst>
            <c:ext xmlns:c16="http://schemas.microsoft.com/office/drawing/2014/chart" uri="{C3380CC4-5D6E-409C-BE32-E72D297353CC}">
              <c16:uniqueId val="{00000000-A9F4-4E95-A5EA-54916739B0E3}"/>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1.4000000000000021</c:v>
                  </c:pt>
                  <c:pt idx="5">
                    <c:v>1.3000000000000007</c:v>
                  </c:pt>
                  <c:pt idx="6">
                    <c:v>1.3000000000000007</c:v>
                  </c:pt>
                  <c:pt idx="7">
                    <c:v>1.2000000000000011</c:v>
                  </c:pt>
                  <c:pt idx="8">
                    <c:v>1</c:v>
                  </c:pt>
                  <c:pt idx="9">
                    <c:v>1</c:v>
                  </c:pt>
                  <c:pt idx="10">
                    <c:v>1.0999999999999996</c:v>
                  </c:pt>
                </c:numCache>
              </c:numRef>
            </c:plus>
            <c:minus>
              <c:numRef>
                <c:f>'Māori vs Non-Māori'!$BK$35:$BK$45</c:f>
                <c:numCache>
                  <c:formatCode>General</c:formatCode>
                  <c:ptCount val="11"/>
                  <c:pt idx="0">
                    <c:v>1.1999999999999993</c:v>
                  </c:pt>
                  <c:pt idx="5">
                    <c:v>1.1999999999999993</c:v>
                  </c:pt>
                  <c:pt idx="6">
                    <c:v>1.2000000000000011</c:v>
                  </c:pt>
                  <c:pt idx="7">
                    <c:v>1</c:v>
                  </c:pt>
                  <c:pt idx="8">
                    <c:v>0.90000000000000036</c:v>
                  </c:pt>
                  <c:pt idx="9">
                    <c:v>0.89999999999999858</c:v>
                  </c:pt>
                  <c:pt idx="10">
                    <c:v>0.90000000000000036</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18.899999999999999</c:v>
                </c:pt>
                <c:pt idx="5">
                  <c:v>17.3</c:v>
                </c:pt>
                <c:pt idx="6">
                  <c:v>16.3</c:v>
                </c:pt>
                <c:pt idx="7">
                  <c:v>15.6</c:v>
                </c:pt>
                <c:pt idx="8">
                  <c:v>14.9</c:v>
                </c:pt>
                <c:pt idx="9">
                  <c:v>14.2</c:v>
                </c:pt>
                <c:pt idx="10">
                  <c:v>14.1</c:v>
                </c:pt>
              </c:numCache>
            </c:numRef>
          </c:val>
          <c:smooth val="0"/>
          <c:extLst>
            <c:ext xmlns:c16="http://schemas.microsoft.com/office/drawing/2014/chart" uri="{C3380CC4-5D6E-409C-BE32-E72D297353CC}">
              <c16:uniqueId val="{00000001-A9F4-4E95-A5EA-54916739B0E3}"/>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46</c:v>
                </c:pt>
                <c:pt idx="1">
                  <c:v>11.4</c:v>
                </c:pt>
              </c:numCache>
            </c:numRef>
          </c:val>
          <c:smooth val="0"/>
          <c:extLst>
            <c:ext xmlns:c16="http://schemas.microsoft.com/office/drawing/2014/chart" uri="{C3380CC4-5D6E-409C-BE32-E72D297353CC}">
              <c16:uniqueId val="{00000002-A9F4-4E95-A5EA-54916739B0E3}"/>
            </c:ext>
          </c:extLst>
        </c:ser>
        <c:dLbls>
          <c:showLegendKey val="0"/>
          <c:showVal val="0"/>
          <c:showCatName val="0"/>
          <c:showSerName val="0"/>
          <c:showPercent val="0"/>
          <c:showBubbleSize val="0"/>
        </c:dLbls>
        <c:marker val="1"/>
        <c:smooth val="0"/>
        <c:axId val="134388424"/>
        <c:axId val="134388816"/>
      </c:lineChart>
      <c:catAx>
        <c:axId val="13438842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4388816"/>
        <c:crosses val="autoZero"/>
        <c:auto val="1"/>
        <c:lblAlgn val="ctr"/>
        <c:lblOffset val="100"/>
        <c:noMultiLvlLbl val="0"/>
      </c:catAx>
      <c:valAx>
        <c:axId val="13438881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438842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B06D-4763-BF27-745C62F66E67}"/>
              </c:ext>
            </c:extLst>
          </c:dPt>
          <c:errBars>
            <c:errDir val="y"/>
            <c:errBarType val="both"/>
            <c:errValType val="cust"/>
            <c:noEndCap val="0"/>
            <c:plus>
              <c:numRef>
                <c:f>'Māori vs Non-Māori'!$BV$35:$BV$45</c:f>
                <c:numCache>
                  <c:formatCode>General</c:formatCode>
                  <c:ptCount val="11"/>
                  <c:pt idx="0">
                    <c:v>0.19000000000000039</c:v>
                  </c:pt>
                  <c:pt idx="5">
                    <c:v>0.20999999999999996</c:v>
                  </c:pt>
                  <c:pt idx="6">
                    <c:v>0.23999999999999977</c:v>
                  </c:pt>
                  <c:pt idx="7">
                    <c:v>0.25999999999999979</c:v>
                  </c:pt>
                  <c:pt idx="8">
                    <c:v>0.27</c:v>
                  </c:pt>
                  <c:pt idx="9">
                    <c:v>0.25999999999999979</c:v>
                  </c:pt>
                  <c:pt idx="10">
                    <c:v>0.21999999999999975</c:v>
                  </c:pt>
                </c:numCache>
              </c:numRef>
            </c:plus>
            <c:minus>
              <c:numRef>
                <c:f>'Māori vs Non-Māori'!$BU$35:$BU$45</c:f>
                <c:numCache>
                  <c:formatCode>General</c:formatCode>
                  <c:ptCount val="11"/>
                  <c:pt idx="0">
                    <c:v>0.16999999999999993</c:v>
                  </c:pt>
                  <c:pt idx="5">
                    <c:v>0.19999999999999973</c:v>
                  </c:pt>
                  <c:pt idx="6">
                    <c:v>0.2200000000000002</c:v>
                  </c:pt>
                  <c:pt idx="7">
                    <c:v>0.22999999999999998</c:v>
                  </c:pt>
                  <c:pt idx="8">
                    <c:v>0.25</c:v>
                  </c:pt>
                  <c:pt idx="9">
                    <c:v>0.25</c:v>
                  </c:pt>
                  <c:pt idx="10">
                    <c:v>0.20000000000000018</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2.2799999999999998</c:v>
                </c:pt>
                <c:pt idx="5">
                  <c:v>2.44</c:v>
                </c:pt>
                <c:pt idx="6">
                  <c:v>2.4700000000000002</c:v>
                </c:pt>
                <c:pt idx="7">
                  <c:v>2.7</c:v>
                </c:pt>
                <c:pt idx="8">
                  <c:v>2.66</c:v>
                </c:pt>
                <c:pt idx="9">
                  <c:v>2.79</c:v>
                </c:pt>
                <c:pt idx="10">
                  <c:v>2.58</c:v>
                </c:pt>
              </c:numCache>
            </c:numRef>
          </c:val>
          <c:smooth val="0"/>
          <c:extLst>
            <c:ext xmlns:c16="http://schemas.microsoft.com/office/drawing/2014/chart" uri="{C3380CC4-5D6E-409C-BE32-E72D297353CC}">
              <c16:uniqueId val="{00000001-B06D-4763-BF27-745C62F66E67}"/>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3.63</c:v>
                </c:pt>
                <c:pt idx="1">
                  <c:v>1.89</c:v>
                </c:pt>
              </c:numCache>
            </c:numRef>
          </c:val>
          <c:smooth val="0"/>
          <c:extLst>
            <c:ext xmlns:c16="http://schemas.microsoft.com/office/drawing/2014/chart" uri="{C3380CC4-5D6E-409C-BE32-E72D297353CC}">
              <c16:uniqueId val="{00000002-B06D-4763-BF27-745C62F66E67}"/>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B06D-4763-BF27-745C62F66E67}"/>
            </c:ext>
          </c:extLst>
        </c:ser>
        <c:dLbls>
          <c:showLegendKey val="0"/>
          <c:showVal val="0"/>
          <c:showCatName val="0"/>
          <c:showSerName val="0"/>
          <c:showPercent val="0"/>
          <c:showBubbleSize val="0"/>
        </c:dLbls>
        <c:marker val="1"/>
        <c:smooth val="0"/>
        <c:axId val="134385288"/>
        <c:axId val="307611408"/>
      </c:lineChart>
      <c:catAx>
        <c:axId val="1343852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7611408"/>
        <c:crosses val="autoZero"/>
        <c:auto val="1"/>
        <c:lblAlgn val="ctr"/>
        <c:lblOffset val="100"/>
        <c:tickLblSkip val="1"/>
        <c:noMultiLvlLbl val="0"/>
      </c:catAx>
      <c:valAx>
        <c:axId val="30761140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438528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9ED9-4C60-B230-DE18A18478A8}"/>
              </c:ext>
            </c:extLst>
          </c:dPt>
          <c:errBars>
            <c:errDir val="y"/>
            <c:errBarType val="both"/>
            <c:errValType val="cust"/>
            <c:noEndCap val="0"/>
            <c:plus>
              <c:numRef>
                <c:f>'Māori vs Non-Māori by sex'!$BL$47:$BL$68</c:f>
                <c:numCache>
                  <c:formatCode>General</c:formatCode>
                  <c:ptCount val="22"/>
                  <c:pt idx="0">
                    <c:v>4</c:v>
                  </c:pt>
                  <c:pt idx="5">
                    <c:v>4.5</c:v>
                  </c:pt>
                  <c:pt idx="6">
                    <c:v>4</c:v>
                  </c:pt>
                  <c:pt idx="7">
                    <c:v>4.6999999999999957</c:v>
                  </c:pt>
                  <c:pt idx="8">
                    <c:v>4.1000000000000014</c:v>
                  </c:pt>
                  <c:pt idx="9">
                    <c:v>4.1000000000000014</c:v>
                  </c:pt>
                  <c:pt idx="10">
                    <c:v>3.6000000000000014</c:v>
                  </c:pt>
                  <c:pt idx="11">
                    <c:v>3.1000000000000014</c:v>
                  </c:pt>
                  <c:pt idx="16">
                    <c:v>3.3999999999999986</c:v>
                  </c:pt>
                  <c:pt idx="17">
                    <c:v>2.8999999999999986</c:v>
                  </c:pt>
                  <c:pt idx="18">
                    <c:v>3</c:v>
                  </c:pt>
                  <c:pt idx="19">
                    <c:v>3.7000000000000028</c:v>
                  </c:pt>
                  <c:pt idx="20">
                    <c:v>3</c:v>
                  </c:pt>
                  <c:pt idx="21">
                    <c:v>3.1999999999999957</c:v>
                  </c:pt>
                </c:numCache>
              </c:numRef>
            </c:plus>
            <c:minus>
              <c:numRef>
                <c:f>'Māori vs Non-Māori by sex'!$BK$47:$BK$68</c:f>
                <c:numCache>
                  <c:formatCode>General</c:formatCode>
                  <c:ptCount val="22"/>
                  <c:pt idx="0">
                    <c:v>3.8999999999999986</c:v>
                  </c:pt>
                  <c:pt idx="5">
                    <c:v>4.2999999999999972</c:v>
                  </c:pt>
                  <c:pt idx="6">
                    <c:v>4</c:v>
                  </c:pt>
                  <c:pt idx="7">
                    <c:v>4.6000000000000014</c:v>
                  </c:pt>
                  <c:pt idx="8">
                    <c:v>3.8999999999999986</c:v>
                  </c:pt>
                  <c:pt idx="9">
                    <c:v>3.8999999999999986</c:v>
                  </c:pt>
                  <c:pt idx="10">
                    <c:v>3.4999999999999964</c:v>
                  </c:pt>
                  <c:pt idx="11">
                    <c:v>3</c:v>
                  </c:pt>
                  <c:pt idx="16">
                    <c:v>3.3000000000000043</c:v>
                  </c:pt>
                  <c:pt idx="17">
                    <c:v>2.9000000000000057</c:v>
                  </c:pt>
                  <c:pt idx="18">
                    <c:v>3.1000000000000014</c:v>
                  </c:pt>
                  <c:pt idx="19">
                    <c:v>3.6000000000000014</c:v>
                  </c:pt>
                  <c:pt idx="20">
                    <c:v>3</c:v>
                  </c:pt>
                  <c:pt idx="21">
                    <c:v>3.2000000000000028</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39.9</c:v>
                </c:pt>
                <c:pt idx="5">
                  <c:v>37.4</c:v>
                </c:pt>
                <c:pt idx="6">
                  <c:v>37.700000000000003</c:v>
                </c:pt>
                <c:pt idx="7">
                  <c:v>41.6</c:v>
                </c:pt>
                <c:pt idx="8">
                  <c:v>35.5</c:v>
                </c:pt>
                <c:pt idx="9">
                  <c:v>38.4</c:v>
                </c:pt>
                <c:pt idx="10">
                  <c:v>32.799999999999997</c:v>
                </c:pt>
                <c:pt idx="11">
                  <c:v>46</c:v>
                </c:pt>
                <c:pt idx="16">
                  <c:v>45.1</c:v>
                </c:pt>
                <c:pt idx="17">
                  <c:v>42.7</c:v>
                </c:pt>
                <c:pt idx="18">
                  <c:v>42.7</c:v>
                </c:pt>
                <c:pt idx="19">
                  <c:v>43.4</c:v>
                </c:pt>
                <c:pt idx="20">
                  <c:v>41.1</c:v>
                </c:pt>
                <c:pt idx="21">
                  <c:v>38.700000000000003</c:v>
                </c:pt>
              </c:numCache>
            </c:numRef>
          </c:val>
          <c:smooth val="0"/>
          <c:extLst>
            <c:ext xmlns:c16="http://schemas.microsoft.com/office/drawing/2014/chart" uri="{C3380CC4-5D6E-409C-BE32-E72D297353CC}">
              <c16:uniqueId val="{00000002-9ED9-4C60-B230-DE18A18478A8}"/>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9ED9-4C60-B230-DE18A18478A8}"/>
              </c:ext>
            </c:extLst>
          </c:dPt>
          <c:errBars>
            <c:errDir val="y"/>
            <c:errBarType val="both"/>
            <c:errValType val="cust"/>
            <c:noEndCap val="0"/>
            <c:plus>
              <c:numRef>
                <c:f>'Māori vs Non-Māori by sex'!$BO$47:$BO$68</c:f>
                <c:numCache>
                  <c:formatCode>General</c:formatCode>
                  <c:ptCount val="22"/>
                  <c:pt idx="0">
                    <c:v>1.6999999999999993</c:v>
                  </c:pt>
                  <c:pt idx="5">
                    <c:v>1.8999999999999986</c:v>
                  </c:pt>
                  <c:pt idx="6">
                    <c:v>1.9000000000000021</c:v>
                  </c:pt>
                  <c:pt idx="7">
                    <c:v>1.8999999999999986</c:v>
                  </c:pt>
                  <c:pt idx="8">
                    <c:v>1.5999999999999979</c:v>
                  </c:pt>
                  <c:pt idx="9">
                    <c:v>1.5</c:v>
                  </c:pt>
                  <c:pt idx="10">
                    <c:v>1.7000000000000028</c:v>
                  </c:pt>
                  <c:pt idx="11">
                    <c:v>1.7999999999999972</c:v>
                  </c:pt>
                  <c:pt idx="16">
                    <c:v>1.6999999999999993</c:v>
                  </c:pt>
                  <c:pt idx="17">
                    <c:v>1.5</c:v>
                  </c:pt>
                  <c:pt idx="18">
                    <c:v>1.1999999999999993</c:v>
                  </c:pt>
                  <c:pt idx="19">
                    <c:v>1.2000000000000011</c:v>
                  </c:pt>
                  <c:pt idx="20">
                    <c:v>1.1999999999999993</c:v>
                  </c:pt>
                  <c:pt idx="21">
                    <c:v>1.1999999999999993</c:v>
                  </c:pt>
                </c:numCache>
              </c:numRef>
            </c:plus>
            <c:minus>
              <c:numRef>
                <c:f>'Māori vs Non-Māori by sex'!$BN$47:$BN$68</c:f>
                <c:numCache>
                  <c:formatCode>General</c:formatCode>
                  <c:ptCount val="22"/>
                  <c:pt idx="0">
                    <c:v>1.6999999999999993</c:v>
                  </c:pt>
                  <c:pt idx="5">
                    <c:v>1.8000000000000007</c:v>
                  </c:pt>
                  <c:pt idx="6">
                    <c:v>1.8000000000000007</c:v>
                  </c:pt>
                  <c:pt idx="7">
                    <c:v>1.6999999999999993</c:v>
                  </c:pt>
                  <c:pt idx="8">
                    <c:v>1.4000000000000021</c:v>
                  </c:pt>
                  <c:pt idx="9">
                    <c:v>1.2999999999999989</c:v>
                  </c:pt>
                  <c:pt idx="10">
                    <c:v>1.4999999999999982</c:v>
                  </c:pt>
                  <c:pt idx="11">
                    <c:v>1.8000000000000007</c:v>
                  </c:pt>
                  <c:pt idx="16">
                    <c:v>1.5000000000000018</c:v>
                  </c:pt>
                  <c:pt idx="17">
                    <c:v>1.3000000000000007</c:v>
                  </c:pt>
                  <c:pt idx="18">
                    <c:v>1.1000000000000014</c:v>
                  </c:pt>
                  <c:pt idx="19">
                    <c:v>1</c:v>
                  </c:pt>
                  <c:pt idx="20">
                    <c:v>1.0999999999999996</c:v>
                  </c:pt>
                  <c:pt idx="21">
                    <c:v>1.2000000000000011</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21</c:v>
                </c:pt>
                <c:pt idx="5">
                  <c:v>18.600000000000001</c:v>
                </c:pt>
                <c:pt idx="6">
                  <c:v>18.7</c:v>
                </c:pt>
                <c:pt idx="7">
                  <c:v>18</c:v>
                </c:pt>
                <c:pt idx="8">
                  <c:v>18.100000000000001</c:v>
                </c:pt>
                <c:pt idx="9">
                  <c:v>16.899999999999999</c:v>
                </c:pt>
                <c:pt idx="10">
                  <c:v>16.899999999999999</c:v>
                </c:pt>
                <c:pt idx="11">
                  <c:v>17.100000000000001</c:v>
                </c:pt>
                <c:pt idx="16">
                  <c:v>16.100000000000001</c:v>
                </c:pt>
                <c:pt idx="17">
                  <c:v>14</c:v>
                </c:pt>
                <c:pt idx="18">
                  <c:v>13.3</c:v>
                </c:pt>
                <c:pt idx="19">
                  <c:v>11.7</c:v>
                </c:pt>
                <c:pt idx="20">
                  <c:v>11.5</c:v>
                </c:pt>
                <c:pt idx="21">
                  <c:v>11.4</c:v>
                </c:pt>
              </c:numCache>
            </c:numRef>
          </c:val>
          <c:smooth val="0"/>
          <c:extLst>
            <c:ext xmlns:c16="http://schemas.microsoft.com/office/drawing/2014/chart" uri="{C3380CC4-5D6E-409C-BE32-E72D297353CC}">
              <c16:uniqueId val="{00000005-9ED9-4C60-B230-DE18A18478A8}"/>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46</c:v>
                </c:pt>
                <c:pt idx="1">
                  <c:v>11.4</c:v>
                </c:pt>
              </c:numCache>
            </c:numRef>
          </c:val>
          <c:smooth val="0"/>
          <c:extLst>
            <c:ext xmlns:c16="http://schemas.microsoft.com/office/drawing/2014/chart" uri="{C3380CC4-5D6E-409C-BE32-E72D297353CC}">
              <c16:uniqueId val="{00000006-9ED9-4C60-B230-DE18A18478A8}"/>
            </c:ext>
          </c:extLst>
        </c:ser>
        <c:dLbls>
          <c:showLegendKey val="0"/>
          <c:showVal val="0"/>
          <c:showCatName val="0"/>
          <c:showSerName val="0"/>
          <c:showPercent val="0"/>
          <c:showBubbleSize val="0"/>
        </c:dLbls>
        <c:marker val="1"/>
        <c:smooth val="0"/>
        <c:axId val="307610232"/>
        <c:axId val="307610624"/>
      </c:lineChart>
      <c:catAx>
        <c:axId val="30761023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7610624"/>
        <c:crosses val="autoZero"/>
        <c:auto val="1"/>
        <c:lblAlgn val="ctr"/>
        <c:lblOffset val="100"/>
        <c:noMultiLvlLbl val="0"/>
      </c:catAx>
      <c:valAx>
        <c:axId val="30761062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761023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8C06-4D53-B7F8-6B1928703559}"/>
              </c:ext>
            </c:extLst>
          </c:dPt>
          <c:errBars>
            <c:errDir val="y"/>
            <c:errBarType val="both"/>
            <c:errValType val="cust"/>
            <c:noEndCap val="0"/>
            <c:plus>
              <c:numRef>
                <c:f>'Māori vs Non-Māori by sex'!$BY$47:$BY$57</c:f>
                <c:numCache>
                  <c:formatCode>General</c:formatCode>
                  <c:ptCount val="11"/>
                  <c:pt idx="0">
                    <c:v>0.26</c:v>
                  </c:pt>
                  <c:pt idx="5">
                    <c:v>0.31000000000000005</c:v>
                  </c:pt>
                  <c:pt idx="6">
                    <c:v>0.31999999999999984</c:v>
                  </c:pt>
                  <c:pt idx="7">
                    <c:v>0.33999999999999986</c:v>
                  </c:pt>
                  <c:pt idx="8">
                    <c:v>0.28999999999999981</c:v>
                  </c:pt>
                  <c:pt idx="9">
                    <c:v>0.38000000000000034</c:v>
                  </c:pt>
                  <c:pt idx="10">
                    <c:v>0.26</c:v>
                  </c:pt>
                </c:numCache>
              </c:numRef>
            </c:plus>
            <c:minus>
              <c:numRef>
                <c:f>'Māori vs Non-Māori by sex'!$BX$47:$BX$57</c:f>
                <c:numCache>
                  <c:formatCode>General</c:formatCode>
                  <c:ptCount val="11"/>
                  <c:pt idx="0">
                    <c:v>0.21999999999999997</c:v>
                  </c:pt>
                  <c:pt idx="5">
                    <c:v>0.27</c:v>
                  </c:pt>
                  <c:pt idx="6">
                    <c:v>0.27</c:v>
                  </c:pt>
                  <c:pt idx="7">
                    <c:v>0.30000000000000027</c:v>
                  </c:pt>
                  <c:pt idx="8">
                    <c:v>0.26</c:v>
                  </c:pt>
                  <c:pt idx="9">
                    <c:v>0.31999999999999984</c:v>
                  </c:pt>
                  <c:pt idx="10">
                    <c:v>0.22999999999999998</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1.89</c:v>
                </c:pt>
                <c:pt idx="5">
                  <c:v>2.02</c:v>
                </c:pt>
                <c:pt idx="6">
                  <c:v>2.02</c:v>
                </c:pt>
                <c:pt idx="7">
                  <c:v>2.31</c:v>
                </c:pt>
                <c:pt idx="8">
                  <c:v>1.97</c:v>
                </c:pt>
                <c:pt idx="9">
                  <c:v>2.2599999999999998</c:v>
                </c:pt>
                <c:pt idx="10">
                  <c:v>1.97</c:v>
                </c:pt>
              </c:numCache>
            </c:numRef>
          </c:val>
          <c:smooth val="0"/>
          <c:extLst>
            <c:ext xmlns:c16="http://schemas.microsoft.com/office/drawing/2014/chart" uri="{C3380CC4-5D6E-409C-BE32-E72D297353CC}">
              <c16:uniqueId val="{00000001-8C06-4D53-B7F8-6B1928703559}"/>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0.33000000000000007</c:v>
                  </c:pt>
                  <c:pt idx="5">
                    <c:v>0.35999999999999988</c:v>
                  </c:pt>
                  <c:pt idx="6">
                    <c:v>0.3400000000000003</c:v>
                  </c:pt>
                  <c:pt idx="7">
                    <c:v>0.35999999999999988</c:v>
                  </c:pt>
                  <c:pt idx="8">
                    <c:v>0.45999999999999996</c:v>
                  </c:pt>
                  <c:pt idx="9">
                    <c:v>0.41999999999999993</c:v>
                  </c:pt>
                  <c:pt idx="10">
                    <c:v>0.48</c:v>
                  </c:pt>
                </c:numCache>
              </c:numRef>
            </c:plus>
            <c:minus>
              <c:numRef>
                <c:f>'Māori vs Non-Māori by sex'!$BX$58:$BX$68</c:f>
                <c:numCache>
                  <c:formatCode>General</c:formatCode>
                  <c:ptCount val="11"/>
                  <c:pt idx="0">
                    <c:v>0.29000000000000004</c:v>
                  </c:pt>
                  <c:pt idx="5">
                    <c:v>0.32000000000000028</c:v>
                  </c:pt>
                  <c:pt idx="6">
                    <c:v>0.30999999999999961</c:v>
                  </c:pt>
                  <c:pt idx="7">
                    <c:v>0.3400000000000003</c:v>
                  </c:pt>
                  <c:pt idx="8">
                    <c:v>0.41999999999999993</c:v>
                  </c:pt>
                  <c:pt idx="9">
                    <c:v>0.39000000000000012</c:v>
                  </c:pt>
                  <c:pt idx="10">
                    <c:v>0.42000000000000037</c:v>
                  </c:pt>
                </c:numCache>
              </c:numRef>
            </c:minus>
            <c:spPr>
              <a:ln>
                <a:solidFill>
                  <a:schemeClr val="accent2">
                    <a:lumMod val="75000"/>
                  </a:schemeClr>
                </a:solidFill>
              </a:ln>
            </c:spPr>
          </c:errBars>
          <c:val>
            <c:numRef>
              <c:f>'Māori vs Non-Māori by sex'!$BT$58:$BT$68</c:f>
              <c:numCache>
                <c:formatCode>General</c:formatCode>
                <c:ptCount val="11"/>
                <c:pt idx="0">
                  <c:v>2.71</c:v>
                </c:pt>
                <c:pt idx="5">
                  <c:v>2.89</c:v>
                </c:pt>
                <c:pt idx="6">
                  <c:v>3.01</c:v>
                </c:pt>
                <c:pt idx="7">
                  <c:v>3.22</c:v>
                </c:pt>
                <c:pt idx="8">
                  <c:v>3.63</c:v>
                </c:pt>
                <c:pt idx="9">
                  <c:v>3.5</c:v>
                </c:pt>
                <c:pt idx="10">
                  <c:v>3.43</c:v>
                </c:pt>
              </c:numCache>
            </c:numRef>
          </c:val>
          <c:smooth val="0"/>
          <c:extLst>
            <c:ext xmlns:c16="http://schemas.microsoft.com/office/drawing/2014/chart" uri="{C3380CC4-5D6E-409C-BE32-E72D297353CC}">
              <c16:uniqueId val="{00000002-8C06-4D53-B7F8-6B1928703559}"/>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3.63</c:v>
                </c:pt>
                <c:pt idx="1">
                  <c:v>1.89</c:v>
                </c:pt>
              </c:numCache>
            </c:numRef>
          </c:val>
          <c:smooth val="0"/>
          <c:extLst>
            <c:ext xmlns:c16="http://schemas.microsoft.com/office/drawing/2014/chart" uri="{C3380CC4-5D6E-409C-BE32-E72D297353CC}">
              <c16:uniqueId val="{00000003-8C06-4D53-B7F8-6B1928703559}"/>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8C06-4D53-B7F8-6B1928703559}"/>
            </c:ext>
          </c:extLst>
        </c:ser>
        <c:dLbls>
          <c:showLegendKey val="0"/>
          <c:showVal val="0"/>
          <c:showCatName val="0"/>
          <c:showSerName val="0"/>
          <c:showPercent val="0"/>
          <c:showBubbleSize val="0"/>
        </c:dLbls>
        <c:marker val="1"/>
        <c:smooth val="0"/>
        <c:axId val="307611800"/>
        <c:axId val="307612192"/>
      </c:lineChart>
      <c:catAx>
        <c:axId val="3076118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7612192"/>
        <c:crosses val="autoZero"/>
        <c:auto val="1"/>
        <c:lblAlgn val="ctr"/>
        <c:lblOffset val="100"/>
        <c:tickLblSkip val="1"/>
        <c:noMultiLvlLbl val="0"/>
      </c:catAx>
      <c:valAx>
        <c:axId val="30761219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7611800"/>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19049</xdr:colOff>
      <xdr:row>5</xdr:row>
      <xdr:rowOff>76200</xdr:rowOff>
    </xdr:from>
    <xdr:to>
      <xdr:col>12</xdr:col>
      <xdr:colOff>0</xdr:colOff>
      <xdr:row>32</xdr:row>
      <xdr:rowOff>60960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485774</xdr:colOff>
      <xdr:row>29</xdr:row>
      <xdr:rowOff>22860</xdr:rowOff>
    </xdr:from>
    <xdr:to>
      <xdr:col>10</xdr:col>
      <xdr:colOff>624839</xdr:colOff>
      <xdr:row>33</xdr:row>
      <xdr:rowOff>15240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8654" y="4671060"/>
          <a:ext cx="5884545"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Note: Daily smoking consists of participants who report smoking at least once a day.</a:t>
          </a: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Source: ASH Year 10 Snapshot surveys, 1999-2015.</a:t>
          </a:r>
          <a:endParaRPr lang="en-NZ" sz="1100"/>
        </a:p>
      </xdr:txBody>
    </xdr:sp>
    <xdr:clientData/>
  </xdr:twoCellAnchor>
  <xdr:twoCellAnchor>
    <xdr:from>
      <xdr:col>13</xdr:col>
      <xdr:colOff>584834</xdr:colOff>
      <xdr:row>5</xdr:row>
      <xdr:rowOff>41274</xdr:rowOff>
    </xdr:from>
    <xdr:to>
      <xdr:col>24</xdr:col>
      <xdr:colOff>22859</xdr:colOff>
      <xdr:row>32</xdr:row>
      <xdr:rowOff>30480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0.12134</cdr:x>
      <cdr:y>0.03285</cdr:y>
    </cdr:from>
    <cdr:to>
      <cdr:x>0.93125</cdr:x>
      <cdr:y>0.22907</cdr:y>
    </cdr:to>
    <cdr:sp macro="" textlink="">
      <cdr:nvSpPr>
        <cdr:cNvPr id="5" name="TextBox 2"/>
        <cdr:cNvSpPr txBox="1"/>
      </cdr:nvSpPr>
      <cdr:spPr>
        <a:xfrm xmlns:a="http://schemas.openxmlformats.org/drawingml/2006/main">
          <a:off x="762012" y="127018"/>
          <a:ext cx="5086357" cy="7588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0" eaLnBrk="1" fontAlgn="auto" latinLnBrk="0" hangingPunct="1"/>
          <a:r>
            <a:rPr lang="en-US" sz="1600" b="1" i="0" baseline="0">
              <a:solidFill>
                <a:schemeClr val="dk1"/>
              </a:solidFill>
              <a:effectLst/>
              <a:latin typeface="+mn-lt"/>
              <a:ea typeface="+mn-ea"/>
              <a:cs typeface="+mn-cs"/>
            </a:rPr>
            <a:t>Percentage of Māori and non-Māori Year 10 Students who were daily smokers 1999-2015</a:t>
          </a:r>
          <a:endParaRPr lang="en-NZ" sz="1600" b="1">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0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0.89861</cdr:y>
    </cdr:from>
    <cdr:to>
      <cdr:x>0.72714</cdr:x>
      <cdr:y>1</cdr:y>
    </cdr:to>
    <cdr:sp macro="" textlink="">
      <cdr:nvSpPr>
        <cdr:cNvPr id="5" name="TextBox 2"/>
        <cdr:cNvSpPr txBox="1"/>
      </cdr:nvSpPr>
      <cdr:spPr>
        <a:xfrm xmlns:a="http://schemas.openxmlformats.org/drawingml/2006/main">
          <a:off x="0" y="3646806"/>
          <a:ext cx="5265129" cy="41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NZ" sz="1100">
              <a:solidFill>
                <a:schemeClr val="dk1"/>
              </a:solidFill>
              <a:effectLst/>
              <a:latin typeface="+mn-lt"/>
              <a:ea typeface="+mn-ea"/>
              <a:cs typeface="+mn-cs"/>
            </a:rPr>
            <a:t>Note: Daily smoking consists of participants who report smoking at least once a day.</a:t>
          </a:r>
          <a:endParaRPr lang="en-NZ">
            <a:effectLst/>
          </a:endParaRPr>
        </a:p>
        <a:p xmlns:a="http://schemas.openxmlformats.org/drawingml/2006/main">
          <a:pPr eaLnBrk="1" fontAlgn="auto" latinLnBrk="0" hangingPunct="1"/>
          <a:r>
            <a:rPr lang="en-NZ" sz="1100">
              <a:solidFill>
                <a:schemeClr val="dk1"/>
              </a:solidFill>
              <a:effectLst/>
              <a:latin typeface="+mn-lt"/>
              <a:ea typeface="+mn-ea"/>
              <a:cs typeface="+mn-cs"/>
            </a:rPr>
            <a:t>Source: ASH Year 10 Snapshot surveys, 1999-2015</a:t>
          </a:r>
          <a:endParaRPr lang="en-NZ">
            <a:effectLst/>
          </a:endParaRPr>
        </a:p>
      </cdr:txBody>
    </cdr:sp>
  </cdr:relSizeAnchor>
  <cdr:relSizeAnchor xmlns:cdr="http://schemas.openxmlformats.org/drawingml/2006/chartDrawing">
    <cdr:from>
      <cdr:x>0.11068</cdr:x>
      <cdr:y>0.02382</cdr:y>
    </cdr:from>
    <cdr:to>
      <cdr:x>0.9392</cdr:x>
      <cdr:y>0.2316</cdr:y>
    </cdr:to>
    <cdr:sp macro="" textlink="">
      <cdr:nvSpPr>
        <cdr:cNvPr id="6" name="TextBox 2"/>
        <cdr:cNvSpPr txBox="1"/>
      </cdr:nvSpPr>
      <cdr:spPr>
        <a:xfrm xmlns:a="http://schemas.openxmlformats.org/drawingml/2006/main">
          <a:off x="679450" y="91582"/>
          <a:ext cx="5086350" cy="7988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0" eaLnBrk="1" fontAlgn="auto" latinLnBrk="0" hangingPunct="1"/>
          <a:r>
            <a:rPr lang="en-US" sz="1600" b="1" i="0" baseline="0">
              <a:solidFill>
                <a:schemeClr val="dk1"/>
              </a:solidFill>
              <a:effectLst/>
              <a:latin typeface="+mn-lt"/>
              <a:ea typeface="+mn-ea"/>
              <a:cs typeface="+mn-cs"/>
            </a:rPr>
            <a:t>Percentage of Māori and non-Māori Year 10 Students who were daily smokers, by gender, 1999-2015</a:t>
          </a:r>
          <a:endParaRPr lang="en-NZ" sz="1600">
            <a:effectLst/>
          </a:endParaRP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45719</xdr:colOff>
      <xdr:row>29</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95324" y="4126230"/>
          <a:ext cx="569023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Current smoking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Current smoking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198119</xdr:colOff>
      <xdr:row>30</xdr:row>
      <xdr:rowOff>133351</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90574" y="4312920"/>
          <a:ext cx="57473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Current smoking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9.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Current smoking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tabSelected="1" zoomScaleNormal="100" workbookViewId="0">
      <selection activeCell="N6" sqref="N6"/>
    </sheetView>
  </sheetViews>
  <sheetFormatPr defaultColWidth="8.88671875" defaultRowHeight="13.2" x14ac:dyDescent="0.25"/>
  <cols>
    <col min="1" max="16384" width="8.88671875" style="5"/>
  </cols>
  <sheetData>
    <row r="1" spans="1:10" ht="37.799999999999997" x14ac:dyDescent="0.25">
      <c r="A1" s="4" t="s">
        <v>65</v>
      </c>
    </row>
    <row r="2" spans="1:10" ht="18" x14ac:dyDescent="0.25">
      <c r="A2" s="6" t="s">
        <v>66</v>
      </c>
    </row>
    <row r="3" spans="1:10" ht="14.25" customHeight="1" x14ac:dyDescent="0.25">
      <c r="A3" s="100" t="s">
        <v>110</v>
      </c>
      <c r="B3" s="100"/>
      <c r="C3" s="100"/>
      <c r="D3" s="100"/>
      <c r="E3" s="100"/>
      <c r="F3" s="100"/>
      <c r="G3" s="100"/>
      <c r="H3" s="100"/>
      <c r="I3" s="100"/>
      <c r="J3" s="100"/>
    </row>
    <row r="4" spans="1:10" ht="14.25" customHeight="1" x14ac:dyDescent="0.25">
      <c r="A4" s="100"/>
      <c r="B4" s="100"/>
      <c r="C4" s="100"/>
      <c r="D4" s="100"/>
      <c r="E4" s="100"/>
      <c r="F4" s="100"/>
      <c r="G4" s="100"/>
      <c r="H4" s="100"/>
      <c r="I4" s="100"/>
      <c r="J4" s="100"/>
    </row>
    <row r="5" spans="1:10" ht="14.25" customHeight="1" x14ac:dyDescent="0.25">
      <c r="A5" s="7"/>
      <c r="B5" s="7"/>
      <c r="C5" s="7"/>
      <c r="D5" s="7"/>
      <c r="E5" s="7"/>
      <c r="F5" s="7"/>
      <c r="G5" s="7"/>
      <c r="H5" s="7"/>
      <c r="I5" s="7"/>
      <c r="J5" s="7"/>
    </row>
    <row r="6" spans="1:10" ht="14.25" customHeight="1" x14ac:dyDescent="0.25">
      <c r="A6" s="100" t="s">
        <v>111</v>
      </c>
      <c r="B6" s="100"/>
      <c r="C6" s="100"/>
      <c r="D6" s="100"/>
      <c r="E6" s="100"/>
      <c r="F6" s="100"/>
      <c r="G6" s="100"/>
      <c r="H6" s="100"/>
      <c r="I6" s="100"/>
      <c r="J6" s="100"/>
    </row>
    <row r="7" spans="1:10" ht="14.25" customHeight="1" x14ac:dyDescent="0.25">
      <c r="A7" s="100"/>
      <c r="B7" s="100"/>
      <c r="C7" s="100"/>
      <c r="D7" s="100"/>
      <c r="E7" s="100"/>
      <c r="F7" s="100"/>
      <c r="G7" s="100"/>
      <c r="H7" s="100"/>
      <c r="I7" s="100"/>
      <c r="J7" s="100"/>
    </row>
    <row r="8" spans="1:10" ht="14.25" customHeight="1" x14ac:dyDescent="0.25">
      <c r="A8" s="100"/>
      <c r="B8" s="100"/>
      <c r="C8" s="100"/>
      <c r="D8" s="100"/>
      <c r="E8" s="100"/>
      <c r="F8" s="100"/>
      <c r="G8" s="100"/>
      <c r="H8" s="100"/>
      <c r="I8" s="100"/>
      <c r="J8" s="100"/>
    </row>
    <row r="9" spans="1:10" ht="14.25" customHeight="1" x14ac:dyDescent="0.25">
      <c r="A9" s="100"/>
      <c r="B9" s="100"/>
      <c r="C9" s="100"/>
      <c r="D9" s="100"/>
      <c r="E9" s="100"/>
      <c r="F9" s="100"/>
      <c r="G9" s="100"/>
      <c r="H9" s="100"/>
      <c r="I9" s="100"/>
      <c r="J9" s="100"/>
    </row>
    <row r="10" spans="1:10" ht="14.25" customHeight="1" x14ac:dyDescent="0.25">
      <c r="A10" s="100"/>
      <c r="B10" s="100"/>
      <c r="C10" s="100"/>
      <c r="D10" s="100"/>
      <c r="E10" s="100"/>
      <c r="F10" s="100"/>
      <c r="G10" s="100"/>
      <c r="H10" s="100"/>
      <c r="I10" s="100"/>
      <c r="J10" s="100"/>
    </row>
    <row r="11" spans="1:10" ht="14.25" customHeight="1" x14ac:dyDescent="0.25">
      <c r="A11" s="8"/>
      <c r="B11" s="8"/>
      <c r="C11" s="8"/>
      <c r="D11" s="8"/>
      <c r="E11" s="8"/>
      <c r="F11" s="8"/>
      <c r="G11" s="8"/>
      <c r="H11" s="8"/>
      <c r="I11" s="8"/>
      <c r="J11" s="8"/>
    </row>
    <row r="12" spans="1:10" ht="14.25" customHeight="1" x14ac:dyDescent="0.25">
      <c r="A12" s="100" t="s">
        <v>112</v>
      </c>
      <c r="B12" s="100"/>
      <c r="C12" s="100"/>
      <c r="D12" s="100"/>
      <c r="E12" s="100"/>
      <c r="F12" s="100"/>
      <c r="G12" s="100"/>
      <c r="H12" s="100"/>
      <c r="I12" s="100"/>
      <c r="J12" s="100"/>
    </row>
    <row r="13" spans="1:10" ht="14.25" customHeight="1" x14ac:dyDescent="0.25">
      <c r="A13" s="100"/>
      <c r="B13" s="100"/>
      <c r="C13" s="100"/>
      <c r="D13" s="100"/>
      <c r="E13" s="100"/>
      <c r="F13" s="100"/>
      <c r="G13" s="100"/>
      <c r="H13" s="100"/>
      <c r="I13" s="100"/>
      <c r="J13" s="100"/>
    </row>
    <row r="14" spans="1:10" ht="14.25" customHeight="1" x14ac:dyDescent="0.25">
      <c r="A14" s="100"/>
      <c r="B14" s="100"/>
      <c r="C14" s="100"/>
      <c r="D14" s="100"/>
      <c r="E14" s="100"/>
      <c r="F14" s="100"/>
      <c r="G14" s="100"/>
      <c r="H14" s="100"/>
      <c r="I14" s="100"/>
      <c r="J14" s="100"/>
    </row>
    <row r="15" spans="1:10" ht="14.25" customHeight="1" x14ac:dyDescent="0.25">
      <c r="A15" s="9"/>
      <c r="B15" s="9"/>
      <c r="C15" s="9"/>
      <c r="D15" s="9"/>
      <c r="E15" s="9"/>
      <c r="F15" s="9"/>
      <c r="G15" s="9"/>
      <c r="H15" s="9"/>
      <c r="I15" s="9"/>
      <c r="J15" s="9"/>
    </row>
    <row r="16" spans="1:10" ht="18" x14ac:dyDescent="0.25">
      <c r="A16" s="6" t="s">
        <v>67</v>
      </c>
    </row>
    <row r="17" spans="1:10" x14ac:dyDescent="0.25">
      <c r="A17" s="101" t="s">
        <v>68</v>
      </c>
      <c r="B17" s="101"/>
      <c r="C17" s="101"/>
      <c r="D17" s="101"/>
      <c r="E17" s="101"/>
      <c r="F17" s="101"/>
      <c r="G17" s="101"/>
      <c r="H17" s="101"/>
      <c r="I17" s="101"/>
      <c r="J17" s="101"/>
    </row>
    <row r="18" spans="1:10" ht="13.8" customHeight="1" x14ac:dyDescent="0.25">
      <c r="A18" s="101"/>
      <c r="B18" s="101"/>
      <c r="C18" s="101"/>
      <c r="D18" s="101"/>
      <c r="E18" s="101"/>
      <c r="F18" s="101"/>
      <c r="G18" s="101"/>
      <c r="H18" s="101"/>
      <c r="I18" s="101"/>
      <c r="J18" s="101"/>
    </row>
    <row r="19" spans="1:10" ht="13.8" x14ac:dyDescent="0.25">
      <c r="A19" s="10"/>
    </row>
    <row r="20" spans="1:10" ht="18" x14ac:dyDescent="0.25">
      <c r="A20" s="6" t="s">
        <v>69</v>
      </c>
    </row>
    <row r="21" spans="1:10" ht="14.25" customHeight="1" x14ac:dyDescent="0.25">
      <c r="A21" s="100" t="s">
        <v>113</v>
      </c>
      <c r="B21" s="100"/>
      <c r="C21" s="100"/>
      <c r="D21" s="100"/>
      <c r="E21" s="100"/>
      <c r="F21" s="100"/>
      <c r="G21" s="100"/>
      <c r="H21" s="100"/>
      <c r="I21" s="100"/>
      <c r="J21" s="100"/>
    </row>
    <row r="22" spans="1:10" ht="14.25" customHeight="1" x14ac:dyDescent="0.25">
      <c r="A22" s="100"/>
      <c r="B22" s="100"/>
      <c r="C22" s="100"/>
      <c r="D22" s="100"/>
      <c r="E22" s="100"/>
      <c r="F22" s="100"/>
      <c r="G22" s="100"/>
      <c r="H22" s="100"/>
      <c r="I22" s="100"/>
      <c r="J22" s="100"/>
    </row>
    <row r="23" spans="1:10" ht="14.25" customHeight="1" x14ac:dyDescent="0.25">
      <c r="A23" s="100"/>
      <c r="B23" s="100"/>
      <c r="C23" s="100"/>
      <c r="D23" s="100"/>
      <c r="E23" s="100"/>
      <c r="F23" s="100"/>
      <c r="G23" s="100"/>
      <c r="H23" s="100"/>
      <c r="I23" s="100"/>
      <c r="J23" s="100"/>
    </row>
    <row r="24" spans="1:10" ht="14.25" customHeight="1" x14ac:dyDescent="0.25">
      <c r="A24" s="100"/>
      <c r="B24" s="100"/>
      <c r="C24" s="100"/>
      <c r="D24" s="100"/>
      <c r="E24" s="100"/>
      <c r="F24" s="100"/>
      <c r="G24" s="100"/>
      <c r="H24" s="100"/>
      <c r="I24" s="100"/>
      <c r="J24" s="100"/>
    </row>
    <row r="25" spans="1:10" ht="14.25" customHeight="1" x14ac:dyDescent="0.25">
      <c r="A25" s="100"/>
      <c r="B25" s="100"/>
      <c r="C25" s="100"/>
      <c r="D25" s="100"/>
      <c r="E25" s="100"/>
      <c r="F25" s="100"/>
      <c r="G25" s="100"/>
      <c r="H25" s="100"/>
      <c r="I25" s="100"/>
      <c r="J25" s="100"/>
    </row>
    <row r="26" spans="1:10" ht="14.25" customHeight="1" x14ac:dyDescent="0.25">
      <c r="A26" s="100"/>
      <c r="B26" s="100"/>
      <c r="C26" s="100"/>
      <c r="D26" s="100"/>
      <c r="E26" s="100"/>
      <c r="F26" s="100"/>
      <c r="G26" s="100"/>
      <c r="H26" s="100"/>
      <c r="I26" s="100"/>
      <c r="J26" s="100"/>
    </row>
    <row r="27" spans="1:10" ht="14.25" customHeight="1" x14ac:dyDescent="0.25">
      <c r="A27" s="100"/>
      <c r="B27" s="100"/>
      <c r="C27" s="100"/>
      <c r="D27" s="100"/>
      <c r="E27" s="100"/>
      <c r="F27" s="100"/>
      <c r="G27" s="100"/>
      <c r="H27" s="100"/>
      <c r="I27" s="100"/>
      <c r="J27" s="100"/>
    </row>
    <row r="28" spans="1:10" ht="14.25" customHeight="1" x14ac:dyDescent="0.25">
      <c r="A28" s="9"/>
      <c r="B28" s="9"/>
      <c r="C28" s="9"/>
      <c r="D28" s="9"/>
      <c r="E28" s="9"/>
      <c r="F28" s="9"/>
      <c r="G28" s="9"/>
      <c r="H28" s="9"/>
      <c r="I28" s="9"/>
      <c r="J28" s="9"/>
    </row>
    <row r="29" spans="1:10" ht="18" x14ac:dyDescent="0.25">
      <c r="A29" s="6" t="s">
        <v>114</v>
      </c>
    </row>
    <row r="30" spans="1:10" ht="14.25" customHeight="1" x14ac:dyDescent="0.25">
      <c r="A30" s="100" t="s">
        <v>116</v>
      </c>
      <c r="B30" s="100"/>
      <c r="C30" s="100"/>
      <c r="D30" s="100"/>
      <c r="E30" s="100"/>
      <c r="F30" s="100"/>
      <c r="G30" s="100"/>
      <c r="H30" s="100"/>
      <c r="I30" s="100"/>
      <c r="J30" s="100"/>
    </row>
    <row r="31" spans="1:10" ht="14.25" customHeight="1" x14ac:dyDescent="0.25">
      <c r="A31" s="100"/>
      <c r="B31" s="100"/>
      <c r="C31" s="100"/>
      <c r="D31" s="100"/>
      <c r="E31" s="100"/>
      <c r="F31" s="100"/>
      <c r="G31" s="100"/>
      <c r="H31" s="100"/>
      <c r="I31" s="100"/>
      <c r="J31" s="100"/>
    </row>
    <row r="32" spans="1:10" ht="14.25" customHeight="1" x14ac:dyDescent="0.25">
      <c r="A32" s="100"/>
      <c r="B32" s="100"/>
      <c r="C32" s="100"/>
      <c r="D32" s="100"/>
      <c r="E32" s="100"/>
      <c r="F32" s="100"/>
      <c r="G32" s="100"/>
      <c r="H32" s="100"/>
      <c r="I32" s="100"/>
      <c r="J32" s="100"/>
    </row>
    <row r="33" spans="1:10" ht="14.25" customHeight="1" x14ac:dyDescent="0.25">
      <c r="A33" s="100"/>
      <c r="B33" s="100"/>
      <c r="C33" s="100"/>
      <c r="D33" s="100"/>
      <c r="E33" s="100"/>
      <c r="F33" s="100"/>
      <c r="G33" s="100"/>
      <c r="H33" s="100"/>
      <c r="I33" s="100"/>
      <c r="J33" s="100"/>
    </row>
    <row r="34" spans="1:10" ht="14.25" customHeight="1" x14ac:dyDescent="0.25">
      <c r="A34" s="7"/>
      <c r="B34" s="7"/>
      <c r="C34" s="7"/>
      <c r="D34" s="7"/>
      <c r="E34" s="7"/>
      <c r="F34" s="7"/>
      <c r="G34" s="7"/>
      <c r="H34" s="7"/>
      <c r="I34" s="7"/>
      <c r="J34" s="7"/>
    </row>
    <row r="35" spans="1:10" ht="14.25" customHeight="1" x14ac:dyDescent="0.25">
      <c r="A35" s="100" t="s">
        <v>117</v>
      </c>
      <c r="B35" s="100"/>
      <c r="C35" s="100"/>
      <c r="D35" s="100"/>
      <c r="E35" s="100"/>
      <c r="F35" s="100"/>
      <c r="G35" s="100"/>
      <c r="H35" s="100"/>
      <c r="I35" s="100"/>
      <c r="J35" s="100"/>
    </row>
    <row r="36" spans="1:10" ht="14.25" customHeight="1" x14ac:dyDescent="0.25">
      <c r="A36" s="100"/>
      <c r="B36" s="100"/>
      <c r="C36" s="100"/>
      <c r="D36" s="100"/>
      <c r="E36" s="100"/>
      <c r="F36" s="100"/>
      <c r="G36" s="100"/>
      <c r="H36" s="100"/>
      <c r="I36" s="100"/>
      <c r="J36" s="100"/>
    </row>
    <row r="37" spans="1:10" ht="14.25" customHeight="1" x14ac:dyDescent="0.25">
      <c r="A37" s="100"/>
      <c r="B37" s="100"/>
      <c r="C37" s="100"/>
      <c r="D37" s="100"/>
      <c r="E37" s="100"/>
      <c r="F37" s="100"/>
      <c r="G37" s="100"/>
      <c r="H37" s="100"/>
      <c r="I37" s="100"/>
      <c r="J37" s="100"/>
    </row>
    <row r="38" spans="1:10" ht="14.25" customHeight="1" x14ac:dyDescent="0.25">
      <c r="A38" s="100"/>
      <c r="B38" s="100"/>
      <c r="C38" s="100"/>
      <c r="D38" s="100"/>
      <c r="E38" s="100"/>
      <c r="F38" s="100"/>
      <c r="G38" s="100"/>
      <c r="H38" s="100"/>
      <c r="I38" s="100"/>
      <c r="J38" s="100"/>
    </row>
    <row r="39" spans="1:10" ht="14.25" customHeight="1" x14ac:dyDescent="0.25">
      <c r="A39" s="100"/>
      <c r="B39" s="100"/>
      <c r="C39" s="100"/>
      <c r="D39" s="100"/>
      <c r="E39" s="100"/>
      <c r="F39" s="100"/>
      <c r="G39" s="100"/>
      <c r="H39" s="100"/>
      <c r="I39" s="100"/>
      <c r="J39" s="100"/>
    </row>
    <row r="40" spans="1:10" ht="14.25" customHeight="1" x14ac:dyDescent="0.25">
      <c r="A40" s="100"/>
      <c r="B40" s="100"/>
      <c r="C40" s="100"/>
      <c r="D40" s="100"/>
      <c r="E40" s="100"/>
      <c r="F40" s="100"/>
      <c r="G40" s="100"/>
      <c r="H40" s="100"/>
      <c r="I40" s="100"/>
      <c r="J40" s="100"/>
    </row>
    <row r="41" spans="1:10" ht="14.25" customHeight="1" x14ac:dyDescent="0.25">
      <c r="A41" s="100"/>
      <c r="B41" s="100"/>
      <c r="C41" s="100"/>
      <c r="D41" s="100"/>
      <c r="E41" s="100"/>
      <c r="F41" s="100"/>
      <c r="G41" s="100"/>
      <c r="H41" s="100"/>
      <c r="I41" s="100"/>
      <c r="J41" s="100"/>
    </row>
    <row r="42" spans="1:10" ht="14.25" customHeight="1" x14ac:dyDescent="0.25">
      <c r="A42" s="8"/>
      <c r="B42" s="8"/>
      <c r="C42" s="8"/>
      <c r="D42" s="8"/>
      <c r="E42" s="8"/>
      <c r="F42" s="8"/>
      <c r="G42" s="8"/>
      <c r="H42" s="8"/>
      <c r="I42" s="8"/>
      <c r="J42" s="8"/>
    </row>
    <row r="43" spans="1:10" ht="14.25" customHeight="1" x14ac:dyDescent="0.25">
      <c r="A43" s="7" t="s">
        <v>118</v>
      </c>
      <c r="B43" s="9"/>
      <c r="C43" s="9"/>
      <c r="D43" s="9"/>
      <c r="E43" s="9"/>
      <c r="F43" s="9"/>
      <c r="G43" s="9"/>
      <c r="H43" s="9"/>
      <c r="I43" s="9"/>
      <c r="J43" s="9"/>
    </row>
    <row r="44" spans="1:10" ht="14.25" customHeight="1" x14ac:dyDescent="0.25">
      <c r="A44" s="9"/>
      <c r="B44" s="9"/>
      <c r="C44" s="9"/>
      <c r="D44" s="9"/>
      <c r="E44" s="9"/>
      <c r="F44" s="9"/>
      <c r="G44" s="9"/>
      <c r="H44" s="9"/>
      <c r="I44" s="9"/>
      <c r="J44" s="9"/>
    </row>
    <row r="45" spans="1:10" ht="13.8" thickBot="1" x14ac:dyDescent="0.3">
      <c r="A45" s="11" t="s">
        <v>70</v>
      </c>
    </row>
    <row r="46" spans="1:10" ht="34.200000000000003" customHeight="1" x14ac:dyDescent="0.25">
      <c r="A46" s="12" t="s">
        <v>71</v>
      </c>
      <c r="B46" s="102" t="s">
        <v>72</v>
      </c>
      <c r="C46" s="102" t="s">
        <v>73</v>
      </c>
    </row>
    <row r="47" spans="1:10" ht="13.8" thickBot="1" x14ac:dyDescent="0.3">
      <c r="A47" s="13" t="s">
        <v>74</v>
      </c>
      <c r="B47" s="103"/>
      <c r="C47" s="103"/>
    </row>
    <row r="48" spans="1:10" x14ac:dyDescent="0.25">
      <c r="A48" s="14" t="s">
        <v>75</v>
      </c>
      <c r="B48" s="15">
        <v>67404</v>
      </c>
      <c r="C48" s="14">
        <v>12.81</v>
      </c>
    </row>
    <row r="49" spans="1:3" x14ac:dyDescent="0.25">
      <c r="A49" s="14" t="s">
        <v>76</v>
      </c>
      <c r="B49" s="15">
        <v>66186</v>
      </c>
      <c r="C49" s="14">
        <v>12.58</v>
      </c>
    </row>
    <row r="50" spans="1:3" x14ac:dyDescent="0.25">
      <c r="A50" s="14" t="s">
        <v>77</v>
      </c>
      <c r="B50" s="15">
        <v>62838</v>
      </c>
      <c r="C50" s="14">
        <v>11.94</v>
      </c>
    </row>
    <row r="51" spans="1:3" x14ac:dyDescent="0.25">
      <c r="A51" s="14" t="s">
        <v>78</v>
      </c>
      <c r="B51" s="15">
        <v>49587</v>
      </c>
      <c r="C51" s="14">
        <v>9.42</v>
      </c>
    </row>
    <row r="52" spans="1:3" x14ac:dyDescent="0.25">
      <c r="A52" s="14" t="s">
        <v>79</v>
      </c>
      <c r="B52" s="15">
        <v>42153</v>
      </c>
      <c r="C52" s="14">
        <v>8.01</v>
      </c>
    </row>
    <row r="53" spans="1:3" x14ac:dyDescent="0.25">
      <c r="A53" s="14" t="s">
        <v>80</v>
      </c>
      <c r="B53" s="15">
        <v>40218</v>
      </c>
      <c r="C53" s="14">
        <v>7.64</v>
      </c>
    </row>
    <row r="54" spans="1:3" x14ac:dyDescent="0.25">
      <c r="A54" s="14" t="s">
        <v>81</v>
      </c>
      <c r="B54" s="15">
        <v>39231</v>
      </c>
      <c r="C54" s="14">
        <v>7.46</v>
      </c>
    </row>
    <row r="55" spans="1:3" x14ac:dyDescent="0.25">
      <c r="A55" s="14" t="s">
        <v>82</v>
      </c>
      <c r="B55" s="15">
        <v>38412</v>
      </c>
      <c r="C55" s="14">
        <v>7.3</v>
      </c>
    </row>
    <row r="56" spans="1:3" x14ac:dyDescent="0.25">
      <c r="A56" s="14" t="s">
        <v>83</v>
      </c>
      <c r="B56" s="15">
        <v>32832</v>
      </c>
      <c r="C56" s="14">
        <v>6.24</v>
      </c>
    </row>
    <row r="57" spans="1:3" x14ac:dyDescent="0.25">
      <c r="A57" s="14" t="s">
        <v>84</v>
      </c>
      <c r="B57" s="15">
        <v>25101</v>
      </c>
      <c r="C57" s="14">
        <v>4.7699999999999996</v>
      </c>
    </row>
    <row r="58" spans="1:3" x14ac:dyDescent="0.25">
      <c r="A58" s="14" t="s">
        <v>85</v>
      </c>
      <c r="B58" s="15">
        <v>19335</v>
      </c>
      <c r="C58" s="14">
        <v>3.67</v>
      </c>
    </row>
    <row r="59" spans="1:3" x14ac:dyDescent="0.25">
      <c r="A59" s="14" t="s">
        <v>86</v>
      </c>
      <c r="B59" s="15">
        <v>13740</v>
      </c>
      <c r="C59" s="14">
        <v>2.61</v>
      </c>
    </row>
    <row r="60" spans="1:3" x14ac:dyDescent="0.25">
      <c r="A60" s="14" t="s">
        <v>87</v>
      </c>
      <c r="B60" s="15">
        <v>11424</v>
      </c>
      <c r="C60" s="14">
        <v>2.17</v>
      </c>
    </row>
    <row r="61" spans="1:3" x14ac:dyDescent="0.25">
      <c r="A61" s="14" t="s">
        <v>88</v>
      </c>
      <c r="B61" s="14">
        <v>8043</v>
      </c>
      <c r="C61" s="14">
        <v>1.53</v>
      </c>
    </row>
    <row r="62" spans="1:3" x14ac:dyDescent="0.25">
      <c r="A62" s="14" t="s">
        <v>89</v>
      </c>
      <c r="B62" s="14">
        <v>5046</v>
      </c>
      <c r="C62" s="14">
        <v>0.96</v>
      </c>
    </row>
    <row r="63" spans="1:3" x14ac:dyDescent="0.25">
      <c r="A63" s="14" t="s">
        <v>90</v>
      </c>
      <c r="B63" s="14">
        <v>2736</v>
      </c>
      <c r="C63" s="14">
        <v>0.52</v>
      </c>
    </row>
    <row r="64" spans="1:3" x14ac:dyDescent="0.25">
      <c r="A64" s="14" t="s">
        <v>91</v>
      </c>
      <c r="B64" s="14">
        <v>1251</v>
      </c>
      <c r="C64" s="14">
        <v>0.24</v>
      </c>
    </row>
    <row r="65" spans="1:10" ht="13.8" thickBot="1" x14ac:dyDescent="0.3">
      <c r="A65" s="16" t="s">
        <v>92</v>
      </c>
      <c r="B65" s="16">
        <v>699</v>
      </c>
      <c r="C65" s="16">
        <v>0.13</v>
      </c>
    </row>
    <row r="66" spans="1:10" ht="13.8" x14ac:dyDescent="0.25">
      <c r="A66" s="10"/>
    </row>
    <row r="67" spans="1:10" ht="18" x14ac:dyDescent="0.25">
      <c r="A67" s="6" t="s">
        <v>93</v>
      </c>
    </row>
    <row r="68" spans="1:10" ht="15.75" customHeight="1" x14ac:dyDescent="0.25">
      <c r="A68" s="100" t="s">
        <v>95</v>
      </c>
      <c r="B68" s="100"/>
      <c r="C68" s="100"/>
      <c r="D68" s="100"/>
      <c r="E68" s="100"/>
      <c r="F68" s="100"/>
      <c r="G68" s="100"/>
      <c r="H68" s="100"/>
      <c r="I68" s="100"/>
      <c r="J68" s="100"/>
    </row>
    <row r="69" spans="1:10" ht="15.75" customHeight="1" x14ac:dyDescent="0.25">
      <c r="A69" s="100"/>
      <c r="B69" s="100"/>
      <c r="C69" s="100"/>
      <c r="D69" s="100"/>
      <c r="E69" s="100"/>
      <c r="F69" s="100"/>
      <c r="G69" s="100"/>
      <c r="H69" s="100"/>
      <c r="I69" s="100"/>
      <c r="J69" s="100"/>
    </row>
    <row r="70" spans="1:10" ht="15.75" customHeight="1" x14ac:dyDescent="0.25">
      <c r="A70" s="100"/>
      <c r="B70" s="100"/>
      <c r="C70" s="100"/>
      <c r="D70" s="100"/>
      <c r="E70" s="100"/>
      <c r="F70" s="100"/>
      <c r="G70" s="100"/>
      <c r="H70" s="100"/>
      <c r="I70" s="100"/>
      <c r="J70" s="100"/>
    </row>
    <row r="71" spans="1:10" ht="14.25" customHeight="1" x14ac:dyDescent="0.25">
      <c r="A71" s="100"/>
      <c r="B71" s="100"/>
      <c r="C71" s="100"/>
      <c r="D71" s="100"/>
      <c r="E71" s="100"/>
      <c r="F71" s="100"/>
      <c r="G71" s="100"/>
      <c r="H71" s="100"/>
      <c r="I71" s="100"/>
      <c r="J71" s="100"/>
    </row>
    <row r="72" spans="1:10" ht="14.25" customHeight="1" x14ac:dyDescent="0.25">
      <c r="A72" s="100"/>
      <c r="B72" s="100"/>
      <c r="C72" s="100"/>
      <c r="D72" s="100"/>
      <c r="E72" s="100"/>
      <c r="F72" s="100"/>
      <c r="G72" s="100"/>
      <c r="H72" s="100"/>
      <c r="I72" s="100"/>
      <c r="J72" s="100"/>
    </row>
    <row r="73" spans="1:10" ht="14.25" customHeight="1" x14ac:dyDescent="0.25">
      <c r="A73" s="7"/>
      <c r="B73" s="7"/>
      <c r="C73" s="7"/>
      <c r="D73" s="7"/>
      <c r="E73" s="7"/>
      <c r="F73" s="7"/>
      <c r="G73" s="7"/>
      <c r="H73" s="7"/>
      <c r="I73" s="7"/>
      <c r="J73" s="7"/>
    </row>
    <row r="74" spans="1:10" ht="18" x14ac:dyDescent="0.25">
      <c r="A74" s="6" t="s">
        <v>94</v>
      </c>
    </row>
    <row r="75" spans="1:10" ht="14.25" customHeight="1" x14ac:dyDescent="0.25">
      <c r="A75" s="100" t="s">
        <v>96</v>
      </c>
      <c r="B75" s="100"/>
      <c r="C75" s="100"/>
      <c r="D75" s="100"/>
      <c r="E75" s="100"/>
      <c r="F75" s="100"/>
      <c r="G75" s="100"/>
      <c r="H75" s="100"/>
      <c r="I75" s="100"/>
      <c r="J75" s="100"/>
    </row>
    <row r="76" spans="1:10" ht="14.25" customHeight="1" x14ac:dyDescent="0.25">
      <c r="A76" s="100"/>
      <c r="B76" s="100"/>
      <c r="C76" s="100"/>
      <c r="D76" s="100"/>
      <c r="E76" s="100"/>
      <c r="F76" s="100"/>
      <c r="G76" s="100"/>
      <c r="H76" s="100"/>
      <c r="I76" s="100"/>
      <c r="J76" s="100"/>
    </row>
    <row r="77" spans="1:10" ht="14.25" customHeight="1" x14ac:dyDescent="0.25">
      <c r="A77" s="100"/>
      <c r="B77" s="100"/>
      <c r="C77" s="100"/>
      <c r="D77" s="100"/>
      <c r="E77" s="100"/>
      <c r="F77" s="100"/>
      <c r="G77" s="100"/>
      <c r="H77" s="100"/>
      <c r="I77" s="100"/>
      <c r="J77" s="100"/>
    </row>
    <row r="78" spans="1:10" ht="14.25" customHeight="1" x14ac:dyDescent="0.25">
      <c r="A78" s="100"/>
      <c r="B78" s="100"/>
      <c r="C78" s="100"/>
      <c r="D78" s="100"/>
      <c r="E78" s="100"/>
      <c r="F78" s="100"/>
      <c r="G78" s="100"/>
      <c r="H78" s="100"/>
      <c r="I78" s="100"/>
      <c r="J78" s="100"/>
    </row>
    <row r="79" spans="1:10" ht="13.2" customHeight="1" x14ac:dyDescent="0.25">
      <c r="A79" s="100"/>
      <c r="B79" s="100"/>
      <c r="C79" s="100"/>
      <c r="D79" s="100"/>
      <c r="E79" s="100"/>
      <c r="F79" s="100"/>
      <c r="G79" s="100"/>
      <c r="H79" s="100"/>
      <c r="I79" s="100"/>
      <c r="J79" s="100"/>
    </row>
    <row r="80" spans="1:10" ht="13.2" customHeight="1" x14ac:dyDescent="0.25">
      <c r="A80" s="100"/>
      <c r="B80" s="100"/>
      <c r="C80" s="100"/>
      <c r="D80" s="100"/>
      <c r="E80" s="100"/>
      <c r="F80" s="100"/>
      <c r="G80" s="100"/>
      <c r="H80" s="100"/>
      <c r="I80" s="100"/>
      <c r="J80" s="100"/>
    </row>
    <row r="81" spans="1:10" ht="13.2" customHeight="1" x14ac:dyDescent="0.25">
      <c r="A81" s="9"/>
      <c r="B81" s="9"/>
      <c r="C81" s="9"/>
      <c r="D81" s="9"/>
      <c r="E81" s="9"/>
      <c r="F81" s="9"/>
      <c r="G81" s="9"/>
      <c r="H81" s="9"/>
      <c r="I81" s="9"/>
      <c r="J81" s="9"/>
    </row>
    <row r="82" spans="1:10" ht="13.2" customHeight="1" x14ac:dyDescent="0.25">
      <c r="A82" s="9"/>
      <c r="B82" s="9"/>
      <c r="C82" s="9"/>
      <c r="D82" s="9"/>
      <c r="E82" s="9"/>
      <c r="F82" s="9"/>
      <c r="G82" s="9"/>
      <c r="H82" s="9"/>
      <c r="I82" s="9"/>
      <c r="J82" s="9"/>
    </row>
  </sheetData>
  <sheetProtection algorithmName="SHA-512" hashValue="aUyR/FCxArWJJthFP2FA5ImN7QfZ1OntFl4v3/2azxPNMVRW63BhChx0V1YR6YAN8HosLHFcY1rfYPHIX727Mg==" saltValue="lUzkx36KKu8KkIwUtJgieQ==" spinCount="100000" sheet="1" objects="1" scenarios="1" selectLockedCells="1" selectUnlockedCells="1"/>
  <mergeCells count="11">
    <mergeCell ref="A3:J4"/>
    <mergeCell ref="A6:J10"/>
    <mergeCell ref="A12:J14"/>
    <mergeCell ref="A21:J27"/>
    <mergeCell ref="A30:J33"/>
    <mergeCell ref="A35:J41"/>
    <mergeCell ref="A75:J80"/>
    <mergeCell ref="A68:J72"/>
    <mergeCell ref="A17:J18"/>
    <mergeCell ref="B46:B47"/>
    <mergeCell ref="C46:C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I101"/>
  <sheetViews>
    <sheetView zoomScaleNormal="100" workbookViewId="0">
      <pane xSplit="1" topLeftCell="B1" activePane="topRight" state="frozen"/>
      <selection activeCell="L1" sqref="L1"/>
      <selection pane="topRight" activeCell="K1" sqref="K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2" width="9.109375" style="5"/>
    <col min="13" max="13" width="1.6640625" style="5" customWidth="1"/>
    <col min="14" max="16" width="9.109375" style="5"/>
    <col min="17" max="17" width="10.5546875" style="20" bestFit="1" customWidth="1"/>
    <col min="18" max="18" width="14.88671875" style="20" bestFit="1" customWidth="1"/>
    <col min="19" max="19" width="10.109375" style="20" bestFit="1" customWidth="1"/>
    <col min="20" max="20" width="14.44140625" style="20" bestFit="1" customWidth="1"/>
    <col min="21" max="34" width="9.109375" style="20" customWidth="1"/>
    <col min="35" max="35" width="9.109375" style="21"/>
    <col min="36" max="16384" width="9.109375" style="5"/>
  </cols>
  <sheetData>
    <row r="2" spans="2:35" s="19" customFormat="1" ht="30" customHeight="1" x14ac:dyDescent="0.25">
      <c r="B2" s="104" t="s">
        <v>97</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7"/>
      <c r="AC2" s="17"/>
      <c r="AD2" s="17"/>
      <c r="AE2" s="17"/>
      <c r="AF2" s="17"/>
      <c r="AG2" s="17"/>
      <c r="AH2" s="17"/>
      <c r="AI2" s="18"/>
    </row>
    <row r="3" spans="2:35" ht="8.25" customHeight="1" x14ac:dyDescent="0.2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2:35" ht="8.25" customHeight="1" x14ac:dyDescent="0.25">
      <c r="B4" s="22"/>
      <c r="C4" s="22"/>
      <c r="D4" s="22"/>
      <c r="E4" s="22"/>
      <c r="F4" s="22"/>
      <c r="G4" s="22"/>
      <c r="H4" s="22"/>
      <c r="I4" s="22"/>
      <c r="J4" s="22"/>
      <c r="K4" s="22"/>
      <c r="L4" s="22"/>
      <c r="M4" s="22"/>
      <c r="N4" s="22"/>
      <c r="O4" s="22"/>
      <c r="P4" s="22"/>
      <c r="Q4" s="22"/>
      <c r="R4" s="22"/>
      <c r="S4" s="22"/>
      <c r="T4" s="22"/>
      <c r="U4" s="22"/>
      <c r="V4" s="22"/>
      <c r="W4" s="22"/>
      <c r="X4" s="22"/>
      <c r="Y4" s="22"/>
      <c r="Z4" s="22"/>
      <c r="AA4" s="22"/>
    </row>
    <row r="5" spans="2:35" ht="18" customHeigh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row>
    <row r="6" spans="2:35"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row>
    <row r="7" spans="2:35" x14ac:dyDescent="0.25">
      <c r="B7" s="22"/>
      <c r="C7" s="22"/>
      <c r="D7" s="22"/>
      <c r="E7" s="22"/>
      <c r="F7" s="22"/>
      <c r="G7" s="22"/>
      <c r="H7" s="22"/>
      <c r="I7" s="22"/>
      <c r="J7" s="22"/>
      <c r="K7" s="22"/>
      <c r="L7" s="22"/>
      <c r="M7" s="22"/>
      <c r="N7" s="22"/>
      <c r="O7" s="22"/>
      <c r="P7" s="22"/>
      <c r="Q7" s="22"/>
      <c r="R7" s="22"/>
      <c r="S7" s="22"/>
      <c r="T7" s="22"/>
      <c r="U7" s="22"/>
      <c r="V7" s="22"/>
      <c r="W7" s="22"/>
      <c r="X7" s="22"/>
      <c r="Y7" s="22"/>
      <c r="Z7" s="22"/>
      <c r="AA7" s="22"/>
    </row>
    <row r="8" spans="2:35" ht="12" customHeight="1" x14ac:dyDescent="0.3">
      <c r="B8" s="22"/>
      <c r="C8" s="23"/>
      <c r="D8" s="22"/>
      <c r="E8" s="22"/>
      <c r="F8" s="22"/>
      <c r="G8" s="22"/>
      <c r="H8" s="22"/>
      <c r="I8" s="22"/>
      <c r="J8" s="22"/>
      <c r="K8" s="22"/>
      <c r="L8" s="22"/>
      <c r="M8" s="22"/>
      <c r="N8" s="22"/>
      <c r="O8" s="22"/>
      <c r="P8" s="22"/>
      <c r="Q8" s="22"/>
      <c r="R8" s="22"/>
      <c r="S8" s="22"/>
      <c r="T8" s="22"/>
      <c r="U8" s="22"/>
      <c r="V8" s="22"/>
      <c r="W8" s="22"/>
      <c r="X8" s="22"/>
      <c r="Y8" s="22"/>
      <c r="Z8" s="22"/>
      <c r="AA8" s="22"/>
    </row>
    <row r="9" spans="2:35" ht="9.75" customHeight="1" x14ac:dyDescent="0.25">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35" x14ac:dyDescent="0.25">
      <c r="B10" s="22"/>
      <c r="C10" s="24"/>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2:35" x14ac:dyDescent="0.25">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2:35" x14ac:dyDescent="0.25">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2:35" x14ac:dyDescent="0.2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2:35" x14ac:dyDescent="0.2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spans="2:35" x14ac:dyDescent="0.2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2:35" x14ac:dyDescent="0.2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2:35" x14ac:dyDescent="0.2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2:35" x14ac:dyDescent="0.2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2:35" x14ac:dyDescent="0.2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5" x14ac:dyDescent="0.25">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2:35" x14ac:dyDescent="0.2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2:35" x14ac:dyDescent="0.2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2:35" x14ac:dyDescent="0.2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2:35" ht="4.5" customHeight="1" x14ac:dyDescent="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5"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2:35" x14ac:dyDescent="0.2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2:35" ht="9" customHeight="1" x14ac:dyDescent="0.2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2:35" ht="3.75" customHeight="1" x14ac:dyDescent="0.2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2:35" x14ac:dyDescent="0.25">
      <c r="B29" s="25"/>
      <c r="C29" s="25"/>
      <c r="D29" s="25"/>
      <c r="E29" s="25"/>
      <c r="F29" s="25"/>
      <c r="G29" s="25"/>
      <c r="H29" s="25"/>
      <c r="I29" s="22"/>
      <c r="J29" s="22"/>
      <c r="K29" s="22"/>
      <c r="L29" s="22"/>
      <c r="M29" s="22"/>
      <c r="N29" s="22"/>
      <c r="O29" s="22"/>
      <c r="P29" s="22"/>
      <c r="Q29" s="22"/>
      <c r="R29" s="22"/>
      <c r="S29" s="22"/>
      <c r="T29" s="22"/>
      <c r="U29" s="22"/>
      <c r="V29" s="22"/>
      <c r="W29" s="22"/>
      <c r="X29" s="22"/>
      <c r="Y29" s="22"/>
      <c r="Z29" s="22"/>
      <c r="AA29" s="22"/>
    </row>
    <row r="30" spans="2:35" ht="11.25" customHeight="1" x14ac:dyDescent="0.25">
      <c r="B30" s="25"/>
      <c r="C30" s="25"/>
      <c r="D30" s="25"/>
      <c r="E30" s="25"/>
      <c r="F30" s="25"/>
      <c r="G30" s="25"/>
      <c r="H30" s="25"/>
      <c r="I30" s="22"/>
      <c r="J30" s="22"/>
      <c r="K30" s="22"/>
      <c r="L30" s="22"/>
      <c r="M30" s="22"/>
      <c r="N30" s="22"/>
      <c r="O30" s="22"/>
      <c r="P30" s="22"/>
      <c r="Q30" s="22"/>
      <c r="R30" s="22"/>
      <c r="S30" s="22"/>
      <c r="T30" s="22"/>
      <c r="U30" s="22"/>
      <c r="V30" s="22"/>
      <c r="W30" s="22"/>
      <c r="X30" s="22"/>
      <c r="Y30" s="22"/>
      <c r="Z30" s="22"/>
      <c r="AA30" s="22"/>
    </row>
    <row r="31" spans="2:35" s="29" customFormat="1" x14ac:dyDescent="0.25">
      <c r="B31" s="25"/>
      <c r="C31" s="25"/>
      <c r="D31" s="25"/>
      <c r="E31" s="25"/>
      <c r="F31" s="25"/>
      <c r="G31" s="25"/>
      <c r="H31" s="25"/>
      <c r="I31" s="26"/>
      <c r="J31" s="26"/>
      <c r="K31" s="26"/>
      <c r="L31" s="26"/>
      <c r="M31" s="26"/>
      <c r="N31" s="26"/>
      <c r="O31" s="26"/>
      <c r="P31" s="26"/>
      <c r="Q31" s="26"/>
      <c r="R31" s="26"/>
      <c r="S31" s="26"/>
      <c r="T31" s="26"/>
      <c r="U31" s="26"/>
      <c r="V31" s="26"/>
      <c r="W31" s="26"/>
      <c r="X31" s="26"/>
      <c r="Y31" s="26"/>
      <c r="Z31" s="26"/>
      <c r="AA31" s="26"/>
      <c r="AB31" s="27"/>
      <c r="AC31" s="27"/>
      <c r="AD31" s="27"/>
      <c r="AE31" s="27"/>
      <c r="AF31" s="27"/>
      <c r="AG31" s="27"/>
      <c r="AH31" s="27"/>
      <c r="AI31" s="28"/>
    </row>
    <row r="32" spans="2:35" ht="7.5" customHeight="1" x14ac:dyDescent="0.25">
      <c r="B32" s="25"/>
      <c r="C32" s="25"/>
      <c r="D32" s="25"/>
      <c r="E32" s="25"/>
      <c r="F32" s="25"/>
      <c r="G32" s="25"/>
      <c r="H32" s="25"/>
      <c r="I32" s="22"/>
      <c r="J32" s="22"/>
      <c r="K32" s="22"/>
      <c r="L32" s="22"/>
      <c r="M32" s="22"/>
      <c r="N32" s="22"/>
      <c r="O32" s="22"/>
      <c r="P32" s="22"/>
      <c r="Q32" s="22"/>
      <c r="R32" s="22"/>
      <c r="S32" s="22"/>
      <c r="T32" s="22"/>
      <c r="U32" s="22"/>
      <c r="V32" s="22"/>
      <c r="W32" s="22"/>
      <c r="X32" s="22"/>
      <c r="Y32" s="22"/>
      <c r="Z32" s="22"/>
      <c r="AA32" s="22"/>
    </row>
    <row r="33" spans="2:35" ht="7.5" customHeight="1" x14ac:dyDescent="0.25">
      <c r="B33" s="25"/>
      <c r="C33" s="25"/>
      <c r="D33" s="25"/>
      <c r="E33" s="25"/>
      <c r="F33" s="25"/>
      <c r="G33" s="25"/>
      <c r="H33" s="25"/>
      <c r="I33" s="22"/>
      <c r="J33" s="22"/>
      <c r="K33" s="22"/>
      <c r="L33" s="22"/>
      <c r="M33" s="22"/>
      <c r="N33" s="22"/>
      <c r="O33" s="22"/>
      <c r="P33" s="22"/>
      <c r="Q33" s="22"/>
      <c r="R33" s="22"/>
      <c r="S33" s="22"/>
      <c r="T33" s="22"/>
      <c r="U33" s="22"/>
      <c r="V33" s="22"/>
      <c r="W33" s="22"/>
      <c r="X33" s="22"/>
      <c r="Y33" s="22"/>
      <c r="Z33" s="22"/>
      <c r="AA33" s="22"/>
    </row>
    <row r="34" spans="2:35" s="33" customFormat="1" ht="26.25" customHeight="1" x14ac:dyDescent="0.25">
      <c r="B34" s="25"/>
      <c r="C34" s="30" t="s">
        <v>97</v>
      </c>
      <c r="D34" s="30"/>
      <c r="E34" s="30"/>
      <c r="F34" s="30"/>
      <c r="G34" s="30"/>
      <c r="H34" s="30"/>
      <c r="I34" s="30"/>
      <c r="J34" s="30"/>
      <c r="K34" s="30"/>
      <c r="L34" s="30"/>
      <c r="M34" s="25"/>
      <c r="N34" s="25"/>
      <c r="O34" s="30" t="s">
        <v>98</v>
      </c>
      <c r="P34" s="30"/>
      <c r="Q34" s="30"/>
      <c r="R34" s="30"/>
      <c r="S34" s="30"/>
      <c r="T34" s="30"/>
      <c r="U34" s="30"/>
      <c r="V34" s="30"/>
      <c r="W34" s="30"/>
      <c r="X34" s="30"/>
      <c r="Y34" s="25"/>
      <c r="Z34" s="25"/>
      <c r="AA34" s="25"/>
      <c r="AB34" s="31"/>
      <c r="AC34" s="31"/>
      <c r="AD34" s="31"/>
      <c r="AE34" s="31"/>
      <c r="AF34" s="31"/>
      <c r="AG34" s="31"/>
      <c r="AH34" s="31"/>
      <c r="AI34" s="32"/>
    </row>
    <row r="35" spans="2:35" s="33" customFormat="1" x14ac:dyDescent="0.25">
      <c r="B35" s="25"/>
      <c r="C35" s="34" t="s">
        <v>99</v>
      </c>
      <c r="D35" s="34"/>
      <c r="E35" s="35"/>
      <c r="F35" s="34"/>
      <c r="G35" s="35"/>
      <c r="H35" s="34"/>
      <c r="I35" s="25"/>
      <c r="J35" s="25"/>
      <c r="K35" s="25"/>
      <c r="L35" s="25"/>
      <c r="M35" s="25"/>
      <c r="N35" s="25"/>
      <c r="O35" s="34" t="s">
        <v>99</v>
      </c>
      <c r="P35" s="34"/>
      <c r="Q35" s="35"/>
      <c r="R35" s="34"/>
      <c r="S35" s="35"/>
      <c r="T35" s="34"/>
      <c r="U35" s="25"/>
      <c r="V35" s="25"/>
      <c r="W35" s="25"/>
      <c r="X35" s="25"/>
      <c r="Y35" s="25"/>
      <c r="Z35" s="25"/>
      <c r="AA35" s="25"/>
      <c r="AB35" s="31"/>
      <c r="AC35" s="31"/>
      <c r="AD35" s="31"/>
      <c r="AE35" s="31"/>
      <c r="AF35" s="31"/>
      <c r="AG35" s="31"/>
      <c r="AH35" s="31"/>
      <c r="AI35" s="32"/>
    </row>
    <row r="36" spans="2:35" ht="7.5" customHeight="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row r="37" spans="2:35" s="19" customFormat="1" x14ac:dyDescent="0.25">
      <c r="B37" s="36"/>
      <c r="C37" s="37" t="s">
        <v>8</v>
      </c>
      <c r="D37" s="38"/>
      <c r="E37" s="39" t="s">
        <v>12</v>
      </c>
      <c r="F37" s="40"/>
      <c r="G37" s="41" t="s">
        <v>13</v>
      </c>
      <c r="H37" s="40"/>
      <c r="I37" s="40"/>
      <c r="J37" s="36"/>
      <c r="K37" s="36"/>
      <c r="L37" s="36"/>
      <c r="M37" s="36"/>
      <c r="N37" s="36"/>
      <c r="O37" s="37" t="s">
        <v>8</v>
      </c>
      <c r="P37" s="38"/>
      <c r="Q37" s="39" t="s">
        <v>100</v>
      </c>
      <c r="R37" s="42" t="s">
        <v>101</v>
      </c>
      <c r="S37" s="39" t="s">
        <v>102</v>
      </c>
      <c r="T37" s="42" t="s">
        <v>103</v>
      </c>
      <c r="U37" s="39"/>
      <c r="V37" s="36"/>
      <c r="W37" s="36"/>
      <c r="X37" s="36"/>
      <c r="Y37" s="36"/>
      <c r="Z37" s="36"/>
      <c r="AA37" s="36"/>
      <c r="AB37" s="17"/>
      <c r="AC37" s="17"/>
      <c r="AD37" s="17"/>
      <c r="AE37" s="17"/>
      <c r="AF37" s="17"/>
      <c r="AG37" s="17"/>
      <c r="AH37" s="17"/>
      <c r="AI37" s="18"/>
    </row>
    <row r="38" spans="2:35" s="19" customFormat="1" x14ac:dyDescent="0.25">
      <c r="B38" s="36"/>
      <c r="C38" s="37">
        <v>1999</v>
      </c>
      <c r="D38" s="38"/>
      <c r="E38" s="43">
        <v>0.30280000000000001</v>
      </c>
      <c r="F38" s="43"/>
      <c r="G38" s="44">
        <v>0.12839999999999999</v>
      </c>
      <c r="H38" s="40"/>
      <c r="I38" s="40"/>
      <c r="J38" s="36"/>
      <c r="K38" s="36"/>
      <c r="L38" s="36"/>
      <c r="M38" s="36"/>
      <c r="N38" s="36"/>
      <c r="O38" s="37">
        <v>1999</v>
      </c>
      <c r="P38" s="38"/>
      <c r="Q38" s="45">
        <v>0.2356</v>
      </c>
      <c r="R38" s="44">
        <v>0.1246</v>
      </c>
      <c r="S38" s="45">
        <v>0.36299999999999999</v>
      </c>
      <c r="T38" s="46">
        <v>0.1323</v>
      </c>
      <c r="U38" s="36"/>
      <c r="V38" s="36"/>
      <c r="W38" s="36"/>
      <c r="X38" s="36"/>
      <c r="Y38" s="36"/>
      <c r="Z38" s="36"/>
      <c r="AA38" s="36"/>
      <c r="AB38" s="17"/>
      <c r="AC38" s="17"/>
      <c r="AD38" s="17"/>
      <c r="AE38" s="17"/>
      <c r="AF38" s="17"/>
      <c r="AG38" s="17"/>
      <c r="AH38" s="17"/>
      <c r="AI38" s="18"/>
    </row>
    <row r="39" spans="2:35" s="19" customFormat="1" x14ac:dyDescent="0.25">
      <c r="B39" s="36"/>
      <c r="C39" s="37">
        <v>2000</v>
      </c>
      <c r="D39" s="38"/>
      <c r="E39" s="43">
        <v>0.3105</v>
      </c>
      <c r="F39" s="43"/>
      <c r="G39" s="44">
        <v>0.1221</v>
      </c>
      <c r="H39" s="40"/>
      <c r="I39" s="40"/>
      <c r="J39" s="36"/>
      <c r="K39" s="36"/>
      <c r="L39" s="36"/>
      <c r="M39" s="36"/>
      <c r="N39" s="36"/>
      <c r="O39" s="37">
        <v>2000</v>
      </c>
      <c r="P39" s="38"/>
      <c r="Q39" s="45">
        <v>0.24679999999999999</v>
      </c>
      <c r="R39" s="44">
        <v>0.122</v>
      </c>
      <c r="S39" s="45">
        <v>0.36709999999999998</v>
      </c>
      <c r="T39" s="46">
        <v>0.1222</v>
      </c>
      <c r="U39" s="36"/>
      <c r="V39" s="36"/>
      <c r="W39" s="36"/>
      <c r="X39" s="36"/>
      <c r="Y39" s="36"/>
      <c r="Z39" s="36"/>
      <c r="AA39" s="36"/>
      <c r="AB39" s="17"/>
      <c r="AC39" s="17"/>
      <c r="AD39" s="17"/>
      <c r="AE39" s="17"/>
      <c r="AF39" s="17"/>
      <c r="AG39" s="17"/>
      <c r="AH39" s="17"/>
      <c r="AI39" s="18"/>
    </row>
    <row r="40" spans="2:35" s="19" customFormat="1" x14ac:dyDescent="0.25">
      <c r="B40" s="36"/>
      <c r="C40" s="37">
        <v>2001</v>
      </c>
      <c r="D40" s="38"/>
      <c r="E40" s="43">
        <v>0.26929999999999998</v>
      </c>
      <c r="F40" s="43"/>
      <c r="G40" s="44">
        <v>0.1069</v>
      </c>
      <c r="H40" s="40"/>
      <c r="I40" s="40"/>
      <c r="J40" s="36"/>
      <c r="K40" s="36"/>
      <c r="L40" s="36"/>
      <c r="M40" s="36"/>
      <c r="N40" s="36"/>
      <c r="O40" s="37">
        <v>2001</v>
      </c>
      <c r="P40" s="38"/>
      <c r="Q40" s="45">
        <v>0.1978</v>
      </c>
      <c r="R40" s="44">
        <v>9.9000000000000005E-2</v>
      </c>
      <c r="S40" s="45">
        <v>0.33760000000000001</v>
      </c>
      <c r="T40" s="46">
        <v>0.1144</v>
      </c>
      <c r="U40" s="36"/>
      <c r="V40" s="36"/>
      <c r="W40" s="36"/>
      <c r="X40" s="36"/>
      <c r="Y40" s="36"/>
      <c r="Z40" s="36"/>
      <c r="AA40" s="36"/>
      <c r="AB40" s="17"/>
      <c r="AC40" s="17"/>
      <c r="AD40" s="17"/>
      <c r="AE40" s="17"/>
      <c r="AF40" s="17"/>
      <c r="AG40" s="17"/>
      <c r="AH40" s="17"/>
      <c r="AI40" s="18"/>
    </row>
    <row r="41" spans="2:35" s="19" customFormat="1" x14ac:dyDescent="0.25">
      <c r="B41" s="36"/>
      <c r="C41" s="37">
        <v>2002</v>
      </c>
      <c r="D41" s="38"/>
      <c r="E41" s="43">
        <v>0.26319999999999999</v>
      </c>
      <c r="F41" s="43"/>
      <c r="G41" s="44">
        <v>9.64E-2</v>
      </c>
      <c r="H41" s="40"/>
      <c r="I41" s="40"/>
      <c r="J41" s="36"/>
      <c r="K41" s="36"/>
      <c r="L41" s="36"/>
      <c r="M41" s="36"/>
      <c r="N41" s="36"/>
      <c r="O41" s="37">
        <v>2002</v>
      </c>
      <c r="P41" s="38"/>
      <c r="Q41" s="45">
        <v>0.1784</v>
      </c>
      <c r="R41" s="44">
        <v>8.4699999999999998E-2</v>
      </c>
      <c r="S41" s="45">
        <v>0.33479999999999999</v>
      </c>
      <c r="T41" s="46">
        <v>0.108</v>
      </c>
      <c r="U41" s="36"/>
      <c r="V41" s="36"/>
      <c r="W41" s="36"/>
      <c r="X41" s="36"/>
      <c r="Y41" s="36"/>
      <c r="Z41" s="36"/>
      <c r="AA41" s="36"/>
      <c r="AB41" s="17"/>
      <c r="AC41" s="17"/>
      <c r="AD41" s="17"/>
      <c r="AE41" s="17"/>
      <c r="AF41" s="17"/>
      <c r="AG41" s="17"/>
      <c r="AH41" s="17"/>
      <c r="AI41" s="18"/>
    </row>
    <row r="42" spans="2:35" s="19" customFormat="1" x14ac:dyDescent="0.25">
      <c r="B42" s="36"/>
      <c r="C42" s="37">
        <v>2003</v>
      </c>
      <c r="D42" s="38"/>
      <c r="E42" s="43">
        <v>0.26900000000000002</v>
      </c>
      <c r="F42" s="43"/>
      <c r="G42" s="44">
        <v>8.8900000000000007E-2</v>
      </c>
      <c r="H42" s="40"/>
      <c r="I42" s="40"/>
      <c r="J42" s="36"/>
      <c r="K42" s="36"/>
      <c r="L42" s="36"/>
      <c r="M42" s="36"/>
      <c r="N42" s="36"/>
      <c r="O42" s="37">
        <v>2003</v>
      </c>
      <c r="P42" s="38"/>
      <c r="Q42" s="45">
        <v>0.19070000000000001</v>
      </c>
      <c r="R42" s="44">
        <v>7.9000000000000001E-2</v>
      </c>
      <c r="S42" s="45">
        <v>0.3448</v>
      </c>
      <c r="T42" s="46">
        <v>9.8699999999999996E-2</v>
      </c>
      <c r="U42" s="36"/>
      <c r="V42" s="36"/>
      <c r="W42" s="36"/>
      <c r="X42" s="36"/>
      <c r="Y42" s="36"/>
      <c r="Z42" s="36"/>
      <c r="AA42" s="36"/>
      <c r="AB42" s="17"/>
      <c r="AC42" s="17"/>
      <c r="AD42" s="17"/>
      <c r="AE42" s="17"/>
      <c r="AF42" s="17"/>
      <c r="AG42" s="17"/>
      <c r="AH42" s="17"/>
      <c r="AI42" s="18"/>
    </row>
    <row r="43" spans="2:35" s="19" customFormat="1" x14ac:dyDescent="0.25">
      <c r="B43" s="36"/>
      <c r="C43" s="37">
        <v>2004</v>
      </c>
      <c r="D43" s="38"/>
      <c r="E43" s="43">
        <v>0.22800000000000001</v>
      </c>
      <c r="F43" s="43"/>
      <c r="G43" s="44">
        <v>6.7299999999999999E-2</v>
      </c>
      <c r="H43" s="40"/>
      <c r="I43" s="40"/>
      <c r="J43" s="36"/>
      <c r="K43" s="36"/>
      <c r="L43" s="36"/>
      <c r="M43" s="36"/>
      <c r="N43" s="36"/>
      <c r="O43" s="37">
        <v>2004</v>
      </c>
      <c r="P43" s="38"/>
      <c r="Q43" s="45">
        <v>0.16209999999999999</v>
      </c>
      <c r="R43" s="44">
        <v>6.2E-2</v>
      </c>
      <c r="S43" s="45">
        <v>0.28920000000000001</v>
      </c>
      <c r="T43" s="46">
        <v>7.2400000000000006E-2</v>
      </c>
      <c r="U43" s="36"/>
      <c r="V43" s="36"/>
      <c r="W43" s="36"/>
      <c r="X43" s="36"/>
      <c r="Y43" s="36"/>
      <c r="Z43" s="36"/>
      <c r="AA43" s="36"/>
      <c r="AB43" s="17"/>
      <c r="AC43" s="17"/>
      <c r="AD43" s="17"/>
      <c r="AE43" s="17"/>
      <c r="AF43" s="17"/>
      <c r="AG43" s="17"/>
      <c r="AH43" s="17"/>
      <c r="AI43" s="18"/>
    </row>
    <row r="44" spans="2:35" s="19" customFormat="1" x14ac:dyDescent="0.25">
      <c r="B44" s="36"/>
      <c r="C44" s="37">
        <v>2005</v>
      </c>
      <c r="D44" s="38"/>
      <c r="E44" s="43">
        <v>0.20549999999999999</v>
      </c>
      <c r="F44" s="43"/>
      <c r="G44" s="44">
        <v>6.6299999999999998E-2</v>
      </c>
      <c r="H44" s="40"/>
      <c r="I44" s="40"/>
      <c r="J44" s="36"/>
      <c r="K44" s="36"/>
      <c r="L44" s="36"/>
      <c r="M44" s="36"/>
      <c r="N44" s="36"/>
      <c r="O44" s="37">
        <v>2005</v>
      </c>
      <c r="P44" s="38"/>
      <c r="Q44" s="45">
        <v>0.1386</v>
      </c>
      <c r="R44" s="44">
        <v>5.8299999999999998E-2</v>
      </c>
      <c r="S44" s="45">
        <v>0.26700000000000002</v>
      </c>
      <c r="T44" s="46">
        <v>7.3700000000000002E-2</v>
      </c>
      <c r="U44" s="36"/>
      <c r="V44" s="36"/>
      <c r="W44" s="36"/>
      <c r="X44" s="36"/>
      <c r="Y44" s="36"/>
      <c r="Z44" s="36"/>
      <c r="AA44" s="36"/>
      <c r="AB44" s="17"/>
      <c r="AC44" s="17"/>
      <c r="AD44" s="17"/>
      <c r="AE44" s="17"/>
      <c r="AF44" s="17"/>
      <c r="AG44" s="17"/>
      <c r="AH44" s="17"/>
      <c r="AI44" s="18"/>
    </row>
    <row r="45" spans="2:35" s="19" customFormat="1" x14ac:dyDescent="0.25">
      <c r="B45" s="36"/>
      <c r="C45" s="37">
        <v>2006</v>
      </c>
      <c r="D45" s="38"/>
      <c r="E45" s="43">
        <v>0.1951</v>
      </c>
      <c r="F45" s="43"/>
      <c r="G45" s="44">
        <v>5.2900000000000003E-2</v>
      </c>
      <c r="H45" s="40"/>
      <c r="I45" s="40"/>
      <c r="J45" s="36"/>
      <c r="K45" s="36"/>
      <c r="L45" s="36"/>
      <c r="M45" s="36"/>
      <c r="N45" s="36"/>
      <c r="O45" s="37">
        <v>2006</v>
      </c>
      <c r="P45" s="38"/>
      <c r="Q45" s="45">
        <v>0.129</v>
      </c>
      <c r="R45" s="44">
        <v>4.5100000000000001E-2</v>
      </c>
      <c r="S45" s="45">
        <v>0.25790000000000002</v>
      </c>
      <c r="T45" s="46">
        <v>6.0699999999999997E-2</v>
      </c>
      <c r="U45" s="36"/>
      <c r="V45" s="36"/>
      <c r="W45" s="36"/>
      <c r="X45" s="36"/>
      <c r="Y45" s="36"/>
      <c r="Z45" s="36"/>
      <c r="AA45" s="36"/>
      <c r="AB45" s="17"/>
      <c r="AC45" s="17"/>
      <c r="AD45" s="17"/>
      <c r="AE45" s="17"/>
      <c r="AF45" s="17"/>
      <c r="AG45" s="17"/>
      <c r="AH45" s="17"/>
      <c r="AI45" s="18"/>
    </row>
    <row r="46" spans="2:35" s="19" customFormat="1" x14ac:dyDescent="0.25">
      <c r="B46" s="36"/>
      <c r="C46" s="47">
        <v>2007</v>
      </c>
      <c r="D46" s="48"/>
      <c r="E46" s="49">
        <v>0.1762</v>
      </c>
      <c r="F46" s="49"/>
      <c r="G46" s="50">
        <v>4.9200000000000001E-2</v>
      </c>
      <c r="H46" s="40"/>
      <c r="I46" s="40"/>
      <c r="J46" s="51"/>
      <c r="K46" s="36"/>
      <c r="L46" s="36"/>
      <c r="M46" s="36"/>
      <c r="N46" s="36"/>
      <c r="O46" s="47">
        <v>2007</v>
      </c>
      <c r="P46" s="48"/>
      <c r="Q46" s="52">
        <v>0.12790000000000001</v>
      </c>
      <c r="R46" s="53">
        <v>4.6699999999999998E-2</v>
      </c>
      <c r="S46" s="52">
        <v>0.22040000000000001</v>
      </c>
      <c r="T46" s="46">
        <v>5.1400000000000001E-2</v>
      </c>
      <c r="U46" s="36"/>
      <c r="V46" s="51"/>
      <c r="W46" s="36"/>
      <c r="X46" s="36"/>
      <c r="Y46" s="36"/>
      <c r="Z46" s="36"/>
      <c r="AA46" s="36"/>
      <c r="AB46" s="17"/>
      <c r="AC46" s="17"/>
      <c r="AD46" s="17"/>
      <c r="AE46" s="17"/>
      <c r="AF46" s="17"/>
      <c r="AG46" s="17"/>
      <c r="AH46" s="17"/>
      <c r="AI46" s="18"/>
    </row>
    <row r="47" spans="2:35" x14ac:dyDescent="0.25">
      <c r="B47" s="22"/>
      <c r="C47" s="47">
        <v>2008</v>
      </c>
      <c r="D47" s="54"/>
      <c r="E47" s="49">
        <v>0.17180000000000001</v>
      </c>
      <c r="F47" s="49"/>
      <c r="G47" s="50">
        <v>4.3999999999999997E-2</v>
      </c>
      <c r="H47" s="40"/>
      <c r="I47" s="40"/>
      <c r="J47" s="51"/>
      <c r="K47" s="22"/>
      <c r="L47" s="22"/>
      <c r="M47" s="22"/>
      <c r="N47" s="22"/>
      <c r="O47" s="47">
        <v>2008</v>
      </c>
      <c r="P47" s="54"/>
      <c r="Q47" s="52">
        <v>0.12479999999999999</v>
      </c>
      <c r="R47" s="53">
        <v>4.2099999999999999E-2</v>
      </c>
      <c r="S47" s="52">
        <v>0.2152</v>
      </c>
      <c r="T47" s="55">
        <v>4.58E-2</v>
      </c>
      <c r="U47" s="22"/>
      <c r="V47" s="51"/>
      <c r="W47" s="22"/>
      <c r="X47" s="22"/>
      <c r="Y47" s="22"/>
      <c r="Z47" s="22"/>
      <c r="AA47" s="22"/>
    </row>
    <row r="48" spans="2:35" x14ac:dyDescent="0.25">
      <c r="B48" s="22"/>
      <c r="C48" s="47">
        <v>2009</v>
      </c>
      <c r="D48" s="54"/>
      <c r="E48" s="49">
        <v>0.1467</v>
      </c>
      <c r="F48" s="49"/>
      <c r="G48" s="50">
        <v>3.6299999999999999E-2</v>
      </c>
      <c r="H48" s="40"/>
      <c r="I48" s="40"/>
      <c r="J48" s="51"/>
      <c r="K48" s="22"/>
      <c r="L48" s="22"/>
      <c r="M48" s="22"/>
      <c r="N48" s="22"/>
      <c r="O48" s="47">
        <v>2009</v>
      </c>
      <c r="P48" s="54"/>
      <c r="Q48" s="52">
        <v>0.1096</v>
      </c>
      <c r="R48" s="53">
        <v>3.5499999999999997E-2</v>
      </c>
      <c r="S48" s="52">
        <v>0.1792</v>
      </c>
      <c r="T48" s="55">
        <v>3.6900000000000002E-2</v>
      </c>
      <c r="U48" s="22"/>
      <c r="V48" s="51"/>
      <c r="W48" s="22"/>
      <c r="X48" s="22"/>
      <c r="Y48" s="22"/>
      <c r="Z48" s="22"/>
      <c r="AA48" s="22"/>
    </row>
    <row r="49" spans="2:27" x14ac:dyDescent="0.25">
      <c r="B49" s="22"/>
      <c r="C49" s="47">
        <v>2010</v>
      </c>
      <c r="D49" s="54"/>
      <c r="E49" s="49">
        <v>0.14069999999999999</v>
      </c>
      <c r="F49" s="49"/>
      <c r="G49" s="50">
        <v>3.3599999999999998E-2</v>
      </c>
      <c r="H49" s="40"/>
      <c r="I49" s="40"/>
      <c r="J49" s="51"/>
      <c r="K49" s="22"/>
      <c r="L49" s="22"/>
      <c r="M49" s="22"/>
      <c r="N49" s="22"/>
      <c r="O49" s="47">
        <v>2010</v>
      </c>
      <c r="P49" s="54"/>
      <c r="Q49" s="52">
        <v>0.1056</v>
      </c>
      <c r="R49" s="53">
        <v>3.2800000000000003E-2</v>
      </c>
      <c r="S49" s="52">
        <v>0.17749999999999999</v>
      </c>
      <c r="T49" s="55">
        <v>3.44E-2</v>
      </c>
      <c r="U49" s="22"/>
      <c r="V49" s="51"/>
      <c r="W49" s="22"/>
      <c r="X49" s="22"/>
      <c r="Y49" s="22"/>
      <c r="Z49" s="22"/>
      <c r="AA49" s="22"/>
    </row>
    <row r="50" spans="2:27" x14ac:dyDescent="0.25">
      <c r="B50" s="22"/>
      <c r="C50" s="47">
        <v>2011</v>
      </c>
      <c r="D50" s="54"/>
      <c r="E50" s="49">
        <v>0.1027</v>
      </c>
      <c r="F50" s="49"/>
      <c r="G50" s="50">
        <v>2.6499999999999999E-2</v>
      </c>
      <c r="H50" s="40"/>
      <c r="I50" s="40"/>
      <c r="J50" s="51"/>
      <c r="K50" s="22"/>
      <c r="L50" s="22"/>
      <c r="M50" s="22"/>
      <c r="N50" s="22"/>
      <c r="O50" s="47">
        <v>2011</v>
      </c>
      <c r="P50" s="54"/>
      <c r="Q50" s="52">
        <v>7.7799999999999994E-2</v>
      </c>
      <c r="R50" s="53">
        <v>2.7199999999999998E-2</v>
      </c>
      <c r="S50" s="52">
        <v>0.1232</v>
      </c>
      <c r="T50" s="55">
        <v>2.58E-2</v>
      </c>
      <c r="U50" s="22"/>
      <c r="V50" s="51"/>
      <c r="W50" s="22"/>
      <c r="X50" s="22"/>
      <c r="Y50" s="22"/>
      <c r="Z50" s="22"/>
      <c r="AA50" s="22"/>
    </row>
    <row r="51" spans="2:27" x14ac:dyDescent="0.25">
      <c r="B51" s="22"/>
      <c r="C51" s="47">
        <v>2012</v>
      </c>
      <c r="D51" s="54"/>
      <c r="E51" s="49">
        <v>0.1114</v>
      </c>
      <c r="F51" s="49"/>
      <c r="G51" s="50">
        <v>2.35E-2</v>
      </c>
      <c r="H51" s="40"/>
      <c r="I51" s="40"/>
      <c r="J51" s="51"/>
      <c r="K51" s="22"/>
      <c r="L51" s="22"/>
      <c r="M51" s="22"/>
      <c r="N51" s="22"/>
      <c r="O51" s="47">
        <v>2012</v>
      </c>
      <c r="P51" s="54"/>
      <c r="Q51" s="52">
        <v>9.1700000000000004E-2</v>
      </c>
      <c r="R51" s="53">
        <v>2.5600000000000001E-2</v>
      </c>
      <c r="S51" s="52">
        <v>0.129</v>
      </c>
      <c r="T51" s="55">
        <v>2.1600000000000001E-2</v>
      </c>
      <c r="U51" s="22"/>
      <c r="V51" s="51"/>
      <c r="W51" s="22"/>
      <c r="X51" s="22"/>
      <c r="Y51" s="22"/>
      <c r="Z51" s="22"/>
      <c r="AA51" s="22"/>
    </row>
    <row r="52" spans="2:27" x14ac:dyDescent="0.25">
      <c r="B52" s="22"/>
      <c r="C52" s="47">
        <v>2013</v>
      </c>
      <c r="D52" s="54"/>
      <c r="E52" s="49">
        <v>8.5300000000000001E-2</v>
      </c>
      <c r="F52" s="49"/>
      <c r="G52" s="50">
        <v>1.9300000000000001E-2</v>
      </c>
      <c r="H52" s="40"/>
      <c r="I52" s="40"/>
      <c r="J52" s="51"/>
      <c r="K52" s="22"/>
      <c r="L52" s="22"/>
      <c r="M52" s="22"/>
      <c r="N52" s="22"/>
      <c r="O52" s="47">
        <v>2013</v>
      </c>
      <c r="P52" s="54"/>
      <c r="Q52" s="52">
        <v>6.8500000000000005E-2</v>
      </c>
      <c r="R52" s="53">
        <v>2.0500000000000001E-2</v>
      </c>
      <c r="S52" s="52">
        <v>0.1011</v>
      </c>
      <c r="T52" s="55">
        <v>1.7999999999999999E-2</v>
      </c>
      <c r="U52" s="22"/>
      <c r="V52" s="51"/>
      <c r="W52" s="22"/>
      <c r="X52" s="22"/>
      <c r="Y52" s="22"/>
      <c r="Z52" s="22"/>
      <c r="AA52" s="22"/>
    </row>
    <row r="53" spans="2:27" x14ac:dyDescent="0.25">
      <c r="B53" s="22"/>
      <c r="C53" s="47">
        <v>2014</v>
      </c>
      <c r="D53" s="54"/>
      <c r="E53" s="49">
        <v>7.17E-2</v>
      </c>
      <c r="F53" s="49"/>
      <c r="G53" s="50">
        <v>1.7100000000000001E-2</v>
      </c>
      <c r="H53" s="40"/>
      <c r="I53" s="40"/>
      <c r="J53" s="51"/>
      <c r="K53" s="22"/>
      <c r="L53" s="22"/>
      <c r="M53" s="22"/>
      <c r="N53" s="22"/>
      <c r="O53" s="47">
        <v>2014</v>
      </c>
      <c r="P53" s="54"/>
      <c r="Q53" s="52">
        <v>5.3999999999999999E-2</v>
      </c>
      <c r="R53" s="53">
        <v>1.7299999999999999E-2</v>
      </c>
      <c r="S53" s="52">
        <v>8.7999999999999995E-2</v>
      </c>
      <c r="T53" s="55">
        <v>1.6899999999999998E-2</v>
      </c>
      <c r="U53" s="22"/>
      <c r="V53" s="51"/>
      <c r="W53" s="22"/>
      <c r="X53" s="22"/>
      <c r="Y53" s="22"/>
      <c r="Z53" s="22"/>
      <c r="AA53" s="22"/>
    </row>
    <row r="54" spans="2:27" x14ac:dyDescent="0.25">
      <c r="B54" s="22"/>
      <c r="C54" s="47">
        <v>2015</v>
      </c>
      <c r="D54" s="54"/>
      <c r="E54" s="49">
        <v>6.0199999999999997E-2</v>
      </c>
      <c r="F54" s="49"/>
      <c r="G54" s="50">
        <v>1.4800000000000001E-2</v>
      </c>
      <c r="H54" s="40"/>
      <c r="I54" s="40"/>
      <c r="J54" s="51"/>
      <c r="K54" s="22"/>
      <c r="L54" s="22"/>
      <c r="M54" s="22"/>
      <c r="N54" s="22"/>
      <c r="O54" s="47">
        <v>2015</v>
      </c>
      <c r="P54" s="54"/>
      <c r="Q54" s="52">
        <v>4.1300000000000003E-2</v>
      </c>
      <c r="R54" s="53">
        <v>1.41E-2</v>
      </c>
      <c r="S54" s="52">
        <v>7.8200000000000006E-2</v>
      </c>
      <c r="T54" s="55">
        <v>1.5599999999999999E-2</v>
      </c>
      <c r="U54" s="22"/>
      <c r="V54" s="51"/>
      <c r="W54" s="22"/>
      <c r="X54" s="22"/>
      <c r="Y54" s="22"/>
      <c r="Z54" s="22"/>
      <c r="AA54" s="22"/>
    </row>
    <row r="55" spans="2:27" x14ac:dyDescent="0.25">
      <c r="B55" s="22"/>
      <c r="C55" s="47"/>
      <c r="D55" s="54"/>
      <c r="E55" s="56"/>
      <c r="F55" s="56"/>
      <c r="G55" s="56"/>
      <c r="H55" s="40"/>
      <c r="I55" s="40"/>
      <c r="J55" s="22"/>
      <c r="K55" s="22"/>
      <c r="L55" s="22"/>
      <c r="M55" s="22"/>
      <c r="N55" s="22"/>
      <c r="O55" s="47"/>
      <c r="P55" s="54"/>
      <c r="Q55" s="57"/>
      <c r="R55" s="57"/>
      <c r="S55" s="57"/>
      <c r="T55" s="22"/>
      <c r="U55" s="22"/>
      <c r="V55" s="51"/>
      <c r="W55" s="22"/>
      <c r="X55" s="22"/>
      <c r="Y55" s="22"/>
      <c r="Z55" s="22"/>
      <c r="AA55" s="22"/>
    </row>
    <row r="56" spans="2:27" x14ac:dyDescent="0.25">
      <c r="B56" s="22"/>
      <c r="C56" s="24" t="s">
        <v>115</v>
      </c>
      <c r="D56" s="22"/>
      <c r="E56" s="22"/>
      <c r="F56" s="22"/>
      <c r="G56" s="22"/>
      <c r="H56" s="22"/>
      <c r="I56" s="22"/>
      <c r="J56" s="22"/>
      <c r="K56" s="22"/>
      <c r="L56" s="22"/>
      <c r="M56" s="22"/>
      <c r="N56" s="22"/>
      <c r="O56" s="24" t="s">
        <v>115</v>
      </c>
      <c r="P56" s="22"/>
      <c r="Q56" s="22"/>
      <c r="R56" s="22"/>
      <c r="S56" s="22"/>
      <c r="T56" s="22"/>
      <c r="U56" s="22"/>
      <c r="V56" s="22"/>
      <c r="W56" s="22"/>
      <c r="X56" s="22"/>
      <c r="Y56" s="22"/>
      <c r="Z56" s="22"/>
      <c r="AA56" s="22"/>
    </row>
    <row r="57" spans="2:27" x14ac:dyDescent="0.25">
      <c r="B57" s="22"/>
      <c r="C57" s="24"/>
      <c r="D57" s="24"/>
      <c r="E57" s="24"/>
      <c r="F57" s="24"/>
      <c r="G57" s="24"/>
      <c r="H57" s="24"/>
      <c r="I57" s="22"/>
      <c r="J57" s="24"/>
      <c r="K57" s="24"/>
      <c r="L57" s="24"/>
      <c r="M57" s="24"/>
      <c r="N57" s="22"/>
      <c r="O57" s="24"/>
      <c r="P57" s="24"/>
      <c r="Q57" s="24"/>
      <c r="R57" s="24"/>
      <c r="S57" s="24"/>
      <c r="T57" s="24"/>
      <c r="U57" s="22"/>
      <c r="V57" s="24"/>
      <c r="W57" s="22"/>
      <c r="X57" s="22"/>
      <c r="Y57" s="22"/>
      <c r="Z57" s="22"/>
      <c r="AA57" s="22"/>
    </row>
    <row r="58" spans="2:27" x14ac:dyDescent="0.25">
      <c r="B58" s="24"/>
      <c r="C58" s="24" t="s">
        <v>104</v>
      </c>
      <c r="D58" s="24"/>
      <c r="E58" s="24"/>
      <c r="F58" s="24"/>
      <c r="G58" s="24"/>
      <c r="H58" s="24"/>
      <c r="I58" s="24"/>
      <c r="J58" s="22"/>
      <c r="K58" s="22"/>
      <c r="L58" s="22"/>
      <c r="M58" s="22"/>
      <c r="N58" s="22"/>
      <c r="O58" s="24" t="s">
        <v>104</v>
      </c>
      <c r="P58" s="22"/>
      <c r="Q58" s="58"/>
      <c r="R58" s="22"/>
      <c r="S58" s="58"/>
      <c r="T58" s="22"/>
      <c r="U58" s="22"/>
      <c r="V58" s="22"/>
      <c r="W58" s="22"/>
      <c r="X58" s="22"/>
      <c r="Y58" s="22"/>
      <c r="Z58" s="22"/>
      <c r="AA58" s="22"/>
    </row>
    <row r="59" spans="2:27" x14ac:dyDescent="0.25">
      <c r="B59" s="22"/>
      <c r="C59" s="24"/>
      <c r="D59" s="22"/>
      <c r="E59" s="22"/>
      <c r="F59" s="22"/>
      <c r="G59" s="22"/>
      <c r="H59" s="22"/>
      <c r="I59" s="22"/>
      <c r="J59" s="22"/>
      <c r="K59" s="22"/>
      <c r="L59" s="22"/>
      <c r="M59" s="22"/>
      <c r="N59" s="22"/>
      <c r="O59" s="24"/>
      <c r="P59" s="22"/>
      <c r="Q59" s="22"/>
      <c r="R59" s="22"/>
      <c r="S59" s="22"/>
      <c r="T59" s="22"/>
      <c r="U59" s="22"/>
      <c r="V59" s="22"/>
      <c r="W59" s="22"/>
      <c r="X59" s="22"/>
      <c r="Y59" s="22"/>
      <c r="Z59" s="22"/>
      <c r="AA59" s="22"/>
    </row>
    <row r="60" spans="2:27" x14ac:dyDescent="0.25">
      <c r="B60" s="20"/>
      <c r="C60" s="20"/>
      <c r="D60" s="59"/>
      <c r="E60" s="59"/>
      <c r="F60" s="59"/>
      <c r="G60" s="20"/>
      <c r="H60" s="20"/>
      <c r="I60" s="20"/>
      <c r="J60" s="20"/>
      <c r="K60" s="20"/>
      <c r="L60" s="20"/>
      <c r="M60" s="20"/>
      <c r="N60" s="20"/>
      <c r="O60" s="20"/>
      <c r="P60" s="20"/>
    </row>
    <row r="61" spans="2:27" x14ac:dyDescent="0.25">
      <c r="B61" s="20"/>
      <c r="C61" s="20"/>
      <c r="D61" s="59"/>
      <c r="E61" s="59"/>
      <c r="F61" s="59"/>
      <c r="G61" s="20"/>
      <c r="H61" s="20"/>
      <c r="I61" s="20"/>
      <c r="J61" s="20"/>
      <c r="K61" s="20"/>
      <c r="L61" s="20"/>
      <c r="M61" s="20"/>
      <c r="N61" s="20"/>
      <c r="O61" s="21"/>
      <c r="P61" s="21"/>
      <c r="Q61" s="21"/>
      <c r="R61" s="21"/>
      <c r="S61" s="21"/>
      <c r="T61" s="21"/>
      <c r="U61" s="21"/>
      <c r="V61" s="21"/>
      <c r="Z61" s="5"/>
    </row>
    <row r="62" spans="2:27" x14ac:dyDescent="0.25">
      <c r="B62" s="20"/>
      <c r="C62" s="20"/>
      <c r="D62" s="59"/>
      <c r="E62" s="59"/>
      <c r="F62" s="59"/>
      <c r="G62" s="20"/>
      <c r="H62" s="59"/>
      <c r="I62" s="59"/>
      <c r="J62" s="20"/>
      <c r="K62" s="20"/>
      <c r="L62" s="20"/>
      <c r="M62" s="20"/>
      <c r="N62" s="20"/>
      <c r="O62" s="21"/>
      <c r="P62" s="60" t="s">
        <v>8</v>
      </c>
      <c r="Q62" s="61" t="s">
        <v>12</v>
      </c>
      <c r="R62" s="62" t="s">
        <v>13</v>
      </c>
      <c r="S62" s="21"/>
      <c r="T62" s="63"/>
      <c r="U62" s="21"/>
      <c r="V62" s="21"/>
      <c r="Y62" s="64"/>
      <c r="Z62" s="5"/>
    </row>
    <row r="63" spans="2:27" x14ac:dyDescent="0.25">
      <c r="B63" s="20"/>
      <c r="C63" s="20"/>
      <c r="D63" s="59"/>
      <c r="E63" s="59"/>
      <c r="F63" s="59"/>
      <c r="G63" s="20"/>
      <c r="H63" s="59"/>
      <c r="I63" s="59"/>
      <c r="J63" s="20"/>
      <c r="K63" s="20"/>
      <c r="L63" s="20"/>
      <c r="M63" s="20"/>
      <c r="N63" s="20"/>
      <c r="O63" s="65" t="s">
        <v>105</v>
      </c>
      <c r="P63" s="60">
        <v>1999</v>
      </c>
      <c r="Q63" s="66">
        <v>0.2356</v>
      </c>
      <c r="R63" s="67">
        <v>0.1246</v>
      </c>
      <c r="S63" s="21"/>
      <c r="T63" s="65"/>
      <c r="U63" s="63"/>
      <c r="V63" s="63"/>
      <c r="Y63" s="68"/>
      <c r="Z63" s="64"/>
      <c r="AA63" s="64"/>
    </row>
    <row r="64" spans="2:27" x14ac:dyDescent="0.25">
      <c r="B64" s="20"/>
      <c r="C64" s="20"/>
      <c r="D64" s="69"/>
      <c r="E64" s="70"/>
      <c r="F64" s="70"/>
      <c r="G64" s="20"/>
      <c r="H64" s="71"/>
      <c r="I64" s="71"/>
      <c r="J64" s="20"/>
      <c r="K64" s="20"/>
      <c r="L64" s="20"/>
      <c r="M64" s="20"/>
      <c r="N64" s="20"/>
      <c r="O64" s="65"/>
      <c r="P64" s="60">
        <v>2000</v>
      </c>
      <c r="Q64" s="66">
        <v>0.24679999999999999</v>
      </c>
      <c r="R64" s="67">
        <v>0.122</v>
      </c>
      <c r="S64" s="21"/>
      <c r="T64" s="65"/>
      <c r="U64" s="63"/>
      <c r="V64" s="63"/>
      <c r="Y64" s="68"/>
      <c r="Z64" s="64"/>
      <c r="AA64" s="64"/>
    </row>
    <row r="65" spans="2:27" x14ac:dyDescent="0.25">
      <c r="B65" s="20"/>
      <c r="C65" s="20"/>
      <c r="D65" s="69"/>
      <c r="E65" s="70"/>
      <c r="F65" s="70"/>
      <c r="G65" s="20"/>
      <c r="H65" s="71"/>
      <c r="I65" s="71"/>
      <c r="J65" s="20"/>
      <c r="K65" s="20"/>
      <c r="L65" s="20"/>
      <c r="M65" s="20"/>
      <c r="N65" s="20"/>
      <c r="O65" s="65"/>
      <c r="P65" s="60">
        <v>2001</v>
      </c>
      <c r="Q65" s="66">
        <v>0.1978</v>
      </c>
      <c r="R65" s="67">
        <v>9.9000000000000005E-2</v>
      </c>
      <c r="S65" s="21"/>
      <c r="T65" s="65"/>
      <c r="U65" s="63"/>
      <c r="V65" s="63"/>
      <c r="Y65" s="68"/>
      <c r="Z65" s="64"/>
      <c r="AA65" s="64"/>
    </row>
    <row r="66" spans="2:27" x14ac:dyDescent="0.25">
      <c r="B66" s="20"/>
      <c r="C66" s="20"/>
      <c r="D66" s="69"/>
      <c r="E66" s="70"/>
      <c r="F66" s="70"/>
      <c r="G66" s="20"/>
      <c r="H66" s="71"/>
      <c r="I66" s="71"/>
      <c r="J66" s="20"/>
      <c r="K66" s="20"/>
      <c r="L66" s="20"/>
      <c r="M66" s="20"/>
      <c r="N66" s="20"/>
      <c r="O66" s="65"/>
      <c r="P66" s="60">
        <v>2002</v>
      </c>
      <c r="Q66" s="66">
        <v>0.1784</v>
      </c>
      <c r="R66" s="67">
        <v>8.4699999999999998E-2</v>
      </c>
      <c r="S66" s="21"/>
      <c r="T66" s="65"/>
      <c r="U66" s="63"/>
      <c r="V66" s="63"/>
      <c r="Y66" s="68"/>
      <c r="Z66" s="64"/>
      <c r="AA66" s="64"/>
    </row>
    <row r="67" spans="2:27" x14ac:dyDescent="0.25">
      <c r="B67" s="20"/>
      <c r="C67" s="20"/>
      <c r="D67" s="69"/>
      <c r="E67" s="70"/>
      <c r="F67" s="70"/>
      <c r="G67" s="20"/>
      <c r="H67" s="71"/>
      <c r="I67" s="71"/>
      <c r="J67" s="20"/>
      <c r="K67" s="20"/>
      <c r="L67" s="20"/>
      <c r="M67" s="20"/>
      <c r="N67" s="20"/>
      <c r="O67" s="65"/>
      <c r="P67" s="60">
        <v>2003</v>
      </c>
      <c r="Q67" s="66">
        <v>0.19070000000000001</v>
      </c>
      <c r="R67" s="67">
        <v>7.9000000000000001E-2</v>
      </c>
      <c r="S67" s="21"/>
      <c r="T67" s="65"/>
      <c r="U67" s="63"/>
      <c r="V67" s="63"/>
      <c r="Y67" s="68"/>
      <c r="Z67" s="64"/>
      <c r="AA67" s="64"/>
    </row>
    <row r="68" spans="2:27" x14ac:dyDescent="0.25">
      <c r="B68" s="20"/>
      <c r="C68" s="20"/>
      <c r="D68" s="69"/>
      <c r="E68" s="70"/>
      <c r="F68" s="70"/>
      <c r="G68" s="20"/>
      <c r="H68" s="71"/>
      <c r="I68" s="71"/>
      <c r="J68" s="20"/>
      <c r="K68" s="20"/>
      <c r="L68" s="20"/>
      <c r="M68" s="20"/>
      <c r="N68" s="20"/>
      <c r="O68" s="65"/>
      <c r="P68" s="60">
        <v>2004</v>
      </c>
      <c r="Q68" s="66">
        <v>0.16209999999999999</v>
      </c>
      <c r="R68" s="67">
        <v>6.2E-2</v>
      </c>
      <c r="S68" s="21"/>
      <c r="T68" s="65"/>
      <c r="U68" s="63"/>
      <c r="V68" s="63"/>
      <c r="Y68" s="68"/>
      <c r="Z68" s="64"/>
      <c r="AA68" s="64"/>
    </row>
    <row r="69" spans="2:27" x14ac:dyDescent="0.25">
      <c r="B69" s="20"/>
      <c r="C69" s="20"/>
      <c r="D69" s="69"/>
      <c r="E69" s="70"/>
      <c r="F69" s="70"/>
      <c r="G69" s="20"/>
      <c r="H69" s="71"/>
      <c r="I69" s="71"/>
      <c r="J69" s="20"/>
      <c r="K69" s="20"/>
      <c r="L69" s="20"/>
      <c r="M69" s="20"/>
      <c r="N69" s="20"/>
      <c r="O69" s="65"/>
      <c r="P69" s="60">
        <v>2005</v>
      </c>
      <c r="Q69" s="66">
        <v>0.1386</v>
      </c>
      <c r="R69" s="67">
        <v>5.8299999999999998E-2</v>
      </c>
      <c r="S69" s="21"/>
      <c r="T69" s="65"/>
      <c r="U69" s="63"/>
      <c r="V69" s="63"/>
      <c r="Y69" s="68"/>
      <c r="Z69" s="64"/>
      <c r="AA69" s="64"/>
    </row>
    <row r="70" spans="2:27" x14ac:dyDescent="0.25">
      <c r="B70" s="20"/>
      <c r="C70" s="20"/>
      <c r="D70" s="69"/>
      <c r="E70" s="70"/>
      <c r="F70" s="70"/>
      <c r="G70" s="20"/>
      <c r="H70" s="71"/>
      <c r="I70" s="71"/>
      <c r="J70" s="20"/>
      <c r="K70" s="20"/>
      <c r="L70" s="20"/>
      <c r="M70" s="20"/>
      <c r="N70" s="20"/>
      <c r="O70" s="65"/>
      <c r="P70" s="60">
        <v>2006</v>
      </c>
      <c r="Q70" s="66">
        <v>0.129</v>
      </c>
      <c r="R70" s="67">
        <v>4.5100000000000001E-2</v>
      </c>
      <c r="S70" s="21"/>
      <c r="T70" s="65"/>
      <c r="U70" s="63"/>
      <c r="V70" s="63"/>
      <c r="Y70" s="68"/>
      <c r="Z70" s="64"/>
      <c r="AA70" s="64"/>
    </row>
    <row r="71" spans="2:27" x14ac:dyDescent="0.25">
      <c r="B71" s="20"/>
      <c r="C71" s="20"/>
      <c r="D71" s="69"/>
      <c r="E71" s="70"/>
      <c r="F71" s="70"/>
      <c r="G71" s="20"/>
      <c r="H71" s="71"/>
      <c r="I71" s="71"/>
      <c r="J71" s="20"/>
      <c r="K71" s="20"/>
      <c r="L71" s="20"/>
      <c r="M71" s="20"/>
      <c r="N71" s="20"/>
      <c r="O71" s="65"/>
      <c r="P71" s="21">
        <v>2007</v>
      </c>
      <c r="Q71" s="72">
        <v>0.12790000000000001</v>
      </c>
      <c r="R71" s="73">
        <v>4.6699999999999998E-2</v>
      </c>
      <c r="S71" s="21"/>
      <c r="T71" s="65"/>
      <c r="U71" s="63"/>
      <c r="V71" s="63"/>
      <c r="Y71" s="68"/>
      <c r="Z71" s="64"/>
      <c r="AA71" s="64"/>
    </row>
    <row r="72" spans="2:27" x14ac:dyDescent="0.25">
      <c r="B72" s="20"/>
      <c r="C72" s="20"/>
      <c r="D72" s="69"/>
      <c r="E72" s="70"/>
      <c r="F72" s="70"/>
      <c r="G72" s="20"/>
      <c r="H72" s="71"/>
      <c r="I72" s="71"/>
      <c r="J72" s="20"/>
      <c r="K72" s="20"/>
      <c r="L72" s="20"/>
      <c r="M72" s="20"/>
      <c r="N72" s="20"/>
      <c r="O72" s="65"/>
      <c r="P72" s="21">
        <v>2008</v>
      </c>
      <c r="Q72" s="72">
        <v>0.12479999999999999</v>
      </c>
      <c r="R72" s="73">
        <v>4.2099999999999999E-2</v>
      </c>
      <c r="S72" s="21"/>
      <c r="T72" s="65"/>
      <c r="U72" s="63"/>
      <c r="V72" s="63"/>
      <c r="Y72" s="68"/>
      <c r="Z72" s="64"/>
      <c r="AA72" s="64"/>
    </row>
    <row r="73" spans="2:27" x14ac:dyDescent="0.25">
      <c r="B73" s="20"/>
      <c r="C73" s="20"/>
      <c r="D73" s="69"/>
      <c r="E73" s="70"/>
      <c r="F73" s="70"/>
      <c r="G73" s="20"/>
      <c r="H73" s="71"/>
      <c r="I73" s="71"/>
      <c r="J73" s="20"/>
      <c r="K73" s="20"/>
      <c r="L73" s="20"/>
      <c r="M73" s="20"/>
      <c r="N73" s="20"/>
      <c r="O73" s="65"/>
      <c r="P73" s="21">
        <v>2009</v>
      </c>
      <c r="Q73" s="72">
        <v>0.1096</v>
      </c>
      <c r="R73" s="73">
        <v>3.5499999999999997E-2</v>
      </c>
      <c r="S73" s="21"/>
      <c r="T73" s="65"/>
      <c r="U73" s="21"/>
      <c r="V73" s="21"/>
      <c r="Y73" s="68"/>
      <c r="Z73" s="5"/>
      <c r="AA73" s="5"/>
    </row>
    <row r="74" spans="2:27" x14ac:dyDescent="0.25">
      <c r="B74" s="20"/>
      <c r="C74" s="20"/>
      <c r="D74" s="69"/>
      <c r="E74" s="70"/>
      <c r="F74" s="70"/>
      <c r="G74" s="20"/>
      <c r="H74" s="71"/>
      <c r="I74" s="71"/>
      <c r="J74" s="20"/>
      <c r="K74" s="20"/>
      <c r="L74" s="20"/>
      <c r="M74" s="20"/>
      <c r="N74" s="20"/>
      <c r="O74" s="65"/>
      <c r="P74" s="21">
        <v>2010</v>
      </c>
      <c r="Q74" s="72">
        <v>0.1056</v>
      </c>
      <c r="R74" s="73">
        <v>3.2800000000000003E-2</v>
      </c>
      <c r="S74" s="21"/>
      <c r="T74" s="65"/>
      <c r="U74" s="21"/>
      <c r="V74" s="21"/>
      <c r="Y74" s="68"/>
      <c r="Z74" s="5"/>
      <c r="AA74" s="5"/>
    </row>
    <row r="75" spans="2:27" x14ac:dyDescent="0.25">
      <c r="B75" s="20"/>
      <c r="C75" s="20"/>
      <c r="D75" s="69"/>
      <c r="E75" s="70"/>
      <c r="F75" s="70"/>
      <c r="G75" s="20"/>
      <c r="H75" s="71"/>
      <c r="I75" s="71"/>
      <c r="J75" s="20"/>
      <c r="K75" s="20"/>
      <c r="L75" s="20"/>
      <c r="M75" s="20"/>
      <c r="N75" s="20"/>
      <c r="O75" s="65"/>
      <c r="P75" s="21">
        <v>2011</v>
      </c>
      <c r="Q75" s="72">
        <v>7.7799999999999994E-2</v>
      </c>
      <c r="R75" s="73">
        <v>2.7199999999999998E-2</v>
      </c>
      <c r="S75" s="21"/>
      <c r="T75" s="65"/>
      <c r="U75" s="21"/>
      <c r="V75" s="21"/>
      <c r="Y75" s="68"/>
      <c r="Z75" s="5"/>
      <c r="AA75" s="5"/>
    </row>
    <row r="76" spans="2:27" x14ac:dyDescent="0.25">
      <c r="B76" s="20"/>
      <c r="C76" s="20"/>
      <c r="D76" s="69"/>
      <c r="E76" s="70"/>
      <c r="F76" s="70"/>
      <c r="G76" s="20"/>
      <c r="H76" s="71"/>
      <c r="I76" s="71"/>
      <c r="J76" s="20"/>
      <c r="K76" s="20"/>
      <c r="L76" s="20"/>
      <c r="M76" s="20"/>
      <c r="N76" s="20"/>
      <c r="O76" s="65"/>
      <c r="P76" s="21">
        <v>2012</v>
      </c>
      <c r="Q76" s="72">
        <v>9.1700000000000004E-2</v>
      </c>
      <c r="R76" s="73">
        <v>2.5600000000000001E-2</v>
      </c>
      <c r="S76" s="21"/>
      <c r="T76" s="65"/>
      <c r="U76" s="21"/>
      <c r="V76" s="21"/>
      <c r="Y76" s="68"/>
      <c r="Z76" s="5"/>
      <c r="AA76" s="5"/>
    </row>
    <row r="77" spans="2:27" x14ac:dyDescent="0.25">
      <c r="B77" s="20"/>
      <c r="C77" s="20"/>
      <c r="D77" s="69"/>
      <c r="E77" s="70"/>
      <c r="F77" s="70"/>
      <c r="G77" s="20"/>
      <c r="H77" s="71"/>
      <c r="I77" s="71"/>
      <c r="J77" s="20"/>
      <c r="K77" s="20"/>
      <c r="L77" s="20"/>
      <c r="M77" s="20"/>
      <c r="N77" s="20"/>
      <c r="O77" s="65"/>
      <c r="P77" s="21">
        <v>2013</v>
      </c>
      <c r="Q77" s="72">
        <v>6.8500000000000005E-2</v>
      </c>
      <c r="R77" s="73">
        <v>2.0500000000000001E-2</v>
      </c>
      <c r="S77" s="21"/>
      <c r="T77" s="65"/>
      <c r="U77" s="21"/>
      <c r="V77" s="21"/>
      <c r="Y77" s="68"/>
      <c r="Z77" s="5"/>
      <c r="AA77" s="5"/>
    </row>
    <row r="78" spans="2:27" x14ac:dyDescent="0.25">
      <c r="B78" s="20"/>
      <c r="C78" s="20"/>
      <c r="D78" s="69"/>
      <c r="E78" s="70"/>
      <c r="F78" s="70"/>
      <c r="G78" s="20"/>
      <c r="H78" s="71"/>
      <c r="I78" s="71"/>
      <c r="J78" s="20"/>
      <c r="K78" s="20"/>
      <c r="L78" s="20"/>
      <c r="M78" s="20"/>
      <c r="N78" s="20"/>
      <c r="O78" s="65"/>
      <c r="P78" s="21">
        <v>2014</v>
      </c>
      <c r="Q78" s="72">
        <v>5.3999999999999999E-2</v>
      </c>
      <c r="R78" s="73">
        <v>1.7299999999999999E-2</v>
      </c>
      <c r="S78" s="21"/>
      <c r="T78" s="65"/>
      <c r="U78" s="21"/>
      <c r="V78" s="21"/>
      <c r="Y78" s="68"/>
      <c r="Z78" s="5"/>
      <c r="AA78" s="5"/>
    </row>
    <row r="79" spans="2:27" x14ac:dyDescent="0.25">
      <c r="B79" s="20"/>
      <c r="C79" s="20"/>
      <c r="D79" s="69"/>
      <c r="E79" s="70"/>
      <c r="F79" s="70"/>
      <c r="G79" s="20"/>
      <c r="H79" s="71"/>
      <c r="I79" s="71"/>
      <c r="J79" s="20"/>
      <c r="K79" s="20"/>
      <c r="L79" s="20"/>
      <c r="M79" s="20"/>
      <c r="N79" s="20"/>
      <c r="O79" s="21"/>
      <c r="P79" s="21">
        <v>2015</v>
      </c>
      <c r="Q79" s="72">
        <v>4.1300000000000003E-2</v>
      </c>
      <c r="R79" s="73">
        <v>1.41E-2</v>
      </c>
      <c r="S79" s="21"/>
      <c r="T79" s="21"/>
      <c r="U79" s="65"/>
      <c r="V79" s="21"/>
      <c r="W79" s="5"/>
    </row>
    <row r="80" spans="2:27" x14ac:dyDescent="0.25">
      <c r="B80" s="20"/>
      <c r="C80" s="20"/>
      <c r="D80" s="20"/>
      <c r="E80" s="20"/>
      <c r="F80" s="20"/>
      <c r="G80" s="20"/>
      <c r="H80" s="20"/>
      <c r="I80" s="20"/>
      <c r="J80" s="20"/>
      <c r="K80" s="20"/>
      <c r="L80" s="20"/>
      <c r="M80" s="20"/>
      <c r="N80" s="20"/>
      <c r="O80" s="21" t="s">
        <v>106</v>
      </c>
      <c r="P80" s="60">
        <v>1999</v>
      </c>
      <c r="Q80" s="66">
        <v>0.36299999999999999</v>
      </c>
      <c r="R80" s="74">
        <v>0.1323</v>
      </c>
      <c r="S80" s="21"/>
      <c r="T80" s="21"/>
      <c r="U80" s="65"/>
      <c r="V80" s="21"/>
      <c r="W80" s="5"/>
    </row>
    <row r="81" spans="1:35" x14ac:dyDescent="0.25">
      <c r="B81" s="20"/>
      <c r="C81" s="20"/>
      <c r="D81" s="20"/>
      <c r="E81" s="20"/>
      <c r="F81" s="20"/>
      <c r="G81" s="20"/>
      <c r="H81" s="20"/>
      <c r="I81" s="20"/>
      <c r="J81" s="20"/>
      <c r="K81" s="20"/>
      <c r="L81" s="20"/>
      <c r="M81" s="20"/>
      <c r="N81" s="20"/>
      <c r="O81" s="21"/>
      <c r="P81" s="60">
        <v>2000</v>
      </c>
      <c r="Q81" s="66">
        <v>0.36709999999999998</v>
      </c>
      <c r="R81" s="74">
        <v>0.1222</v>
      </c>
      <c r="S81" s="21"/>
      <c r="T81" s="5"/>
      <c r="U81" s="68"/>
      <c r="V81" s="5"/>
      <c r="W81" s="5"/>
    </row>
    <row r="82" spans="1:35" x14ac:dyDescent="0.25">
      <c r="B82" s="20"/>
      <c r="C82" s="20"/>
      <c r="D82" s="20"/>
      <c r="E82" s="20"/>
      <c r="F82" s="20"/>
      <c r="G82" s="20"/>
      <c r="H82" s="20"/>
      <c r="I82" s="20"/>
      <c r="J82" s="20"/>
      <c r="K82" s="20"/>
      <c r="L82" s="20"/>
      <c r="M82" s="20"/>
      <c r="N82" s="20"/>
      <c r="O82" s="21"/>
      <c r="P82" s="60">
        <v>2001</v>
      </c>
      <c r="Q82" s="66">
        <v>0.33760000000000001</v>
      </c>
      <c r="R82" s="74">
        <v>0.1144</v>
      </c>
      <c r="S82" s="21"/>
      <c r="T82" s="5"/>
      <c r="U82" s="68"/>
      <c r="V82" s="5"/>
      <c r="W82" s="5"/>
    </row>
    <row r="83" spans="1:35" x14ac:dyDescent="0.25">
      <c r="O83" s="21"/>
      <c r="P83" s="60">
        <v>2002</v>
      </c>
      <c r="Q83" s="66">
        <v>0.33479999999999999</v>
      </c>
      <c r="R83" s="74">
        <v>0.108</v>
      </c>
      <c r="S83" s="21"/>
      <c r="T83" s="5"/>
      <c r="U83" s="68"/>
      <c r="V83" s="5"/>
      <c r="W83" s="5"/>
    </row>
    <row r="84" spans="1:35" x14ac:dyDescent="0.25">
      <c r="O84" s="21"/>
      <c r="P84" s="60">
        <v>2003</v>
      </c>
      <c r="Q84" s="66">
        <v>0.3448</v>
      </c>
      <c r="R84" s="74">
        <v>9.8699999999999996E-2</v>
      </c>
      <c r="S84" s="21"/>
      <c r="T84" s="5"/>
      <c r="U84" s="68"/>
      <c r="V84" s="5"/>
      <c r="W84" s="5"/>
    </row>
    <row r="85" spans="1:35" x14ac:dyDescent="0.25">
      <c r="O85" s="21"/>
      <c r="P85" s="60">
        <v>2004</v>
      </c>
      <c r="Q85" s="66">
        <v>0.28920000000000001</v>
      </c>
      <c r="R85" s="74">
        <v>7.2400000000000006E-2</v>
      </c>
      <c r="S85" s="21"/>
      <c r="T85" s="5"/>
      <c r="U85" s="68"/>
      <c r="V85" s="5"/>
      <c r="W85" s="5"/>
    </row>
    <row r="86" spans="1:35" x14ac:dyDescent="0.25">
      <c r="O86" s="21"/>
      <c r="P86" s="60">
        <v>2005</v>
      </c>
      <c r="Q86" s="66">
        <v>0.26700000000000002</v>
      </c>
      <c r="R86" s="74">
        <v>7.3700000000000002E-2</v>
      </c>
      <c r="S86" s="21"/>
      <c r="T86" s="5"/>
      <c r="U86" s="68"/>
      <c r="V86" s="5"/>
      <c r="W86" s="5"/>
    </row>
    <row r="87" spans="1:35" x14ac:dyDescent="0.25">
      <c r="O87" s="21"/>
      <c r="P87" s="60">
        <v>2006</v>
      </c>
      <c r="Q87" s="66">
        <v>0.25790000000000002</v>
      </c>
      <c r="R87" s="74">
        <v>6.0699999999999997E-2</v>
      </c>
      <c r="S87" s="21"/>
      <c r="T87" s="5"/>
      <c r="U87" s="68"/>
      <c r="V87" s="5"/>
      <c r="W87" s="5"/>
    </row>
    <row r="88" spans="1:35" x14ac:dyDescent="0.25">
      <c r="O88" s="21"/>
      <c r="P88" s="21">
        <v>2007</v>
      </c>
      <c r="Q88" s="72">
        <v>0.22040000000000001</v>
      </c>
      <c r="R88" s="74">
        <v>5.1400000000000001E-2</v>
      </c>
      <c r="S88" s="21"/>
      <c r="T88" s="5"/>
      <c r="U88" s="68"/>
      <c r="V88" s="5"/>
      <c r="W88" s="5"/>
    </row>
    <row r="89" spans="1:35" x14ac:dyDescent="0.25">
      <c r="O89" s="21"/>
      <c r="P89" s="21">
        <v>2008</v>
      </c>
      <c r="Q89" s="72">
        <v>0.2152</v>
      </c>
      <c r="R89" s="75">
        <v>4.58E-2</v>
      </c>
      <c r="S89" s="21"/>
      <c r="T89" s="5"/>
      <c r="U89" s="68"/>
      <c r="V89" s="5"/>
      <c r="W89" s="5"/>
    </row>
    <row r="90" spans="1:35" x14ac:dyDescent="0.25">
      <c r="O90" s="21"/>
      <c r="P90" s="21">
        <v>2009</v>
      </c>
      <c r="Q90" s="72">
        <v>0.1792</v>
      </c>
      <c r="R90" s="75">
        <v>3.6900000000000002E-2</v>
      </c>
      <c r="S90" s="21"/>
      <c r="T90" s="76"/>
      <c r="U90" s="68"/>
      <c r="V90" s="76"/>
      <c r="W90" s="76"/>
    </row>
    <row r="91" spans="1:35" s="76" customFormat="1" x14ac:dyDescent="0.25">
      <c r="A91" s="5"/>
      <c r="B91" s="5"/>
      <c r="C91" s="5"/>
      <c r="D91" s="5"/>
      <c r="E91" s="5"/>
      <c r="F91" s="5"/>
      <c r="G91" s="5"/>
      <c r="H91" s="5"/>
      <c r="I91" s="5"/>
      <c r="J91" s="5"/>
      <c r="K91" s="5"/>
      <c r="O91" s="77"/>
      <c r="P91" s="21">
        <v>2010</v>
      </c>
      <c r="Q91" s="72">
        <v>0.17749999999999999</v>
      </c>
      <c r="R91" s="75">
        <v>3.44E-2</v>
      </c>
      <c r="S91" s="77"/>
      <c r="U91" s="68"/>
      <c r="X91" s="78"/>
      <c r="Y91" s="78"/>
      <c r="Z91" s="78"/>
      <c r="AA91" s="78"/>
      <c r="AB91" s="78"/>
      <c r="AC91" s="78"/>
      <c r="AD91" s="78"/>
      <c r="AE91" s="78"/>
      <c r="AF91" s="78"/>
      <c r="AG91" s="78"/>
      <c r="AH91" s="78"/>
      <c r="AI91" s="77"/>
    </row>
    <row r="92" spans="1:35" s="76" customFormat="1" x14ac:dyDescent="0.25">
      <c r="A92" s="5"/>
      <c r="B92" s="5"/>
      <c r="C92" s="5"/>
      <c r="D92" s="5"/>
      <c r="E92" s="5"/>
      <c r="F92" s="5"/>
      <c r="G92" s="5"/>
      <c r="H92" s="5"/>
      <c r="I92" s="5"/>
      <c r="J92" s="5"/>
      <c r="K92" s="5"/>
      <c r="O92" s="77"/>
      <c r="P92" s="21">
        <v>2011</v>
      </c>
      <c r="Q92" s="72">
        <v>0.1232</v>
      </c>
      <c r="R92" s="75">
        <v>2.58E-2</v>
      </c>
      <c r="S92" s="77"/>
      <c r="U92" s="68"/>
      <c r="X92" s="78"/>
      <c r="Y92" s="78"/>
      <c r="Z92" s="78"/>
      <c r="AA92" s="78"/>
      <c r="AB92" s="78"/>
      <c r="AC92" s="78"/>
      <c r="AD92" s="78"/>
      <c r="AE92" s="78"/>
      <c r="AF92" s="78"/>
      <c r="AG92" s="78"/>
      <c r="AH92" s="78"/>
      <c r="AI92" s="77"/>
    </row>
    <row r="93" spans="1:35" s="76" customFormat="1" x14ac:dyDescent="0.25">
      <c r="A93" s="5"/>
      <c r="B93" s="5"/>
      <c r="C93" s="5"/>
      <c r="D93" s="5"/>
      <c r="E93" s="5"/>
      <c r="F93" s="5"/>
      <c r="G93" s="5"/>
      <c r="H93" s="5"/>
      <c r="I93" s="5"/>
      <c r="J93" s="5"/>
      <c r="K93" s="5"/>
      <c r="O93" s="77"/>
      <c r="P93" s="21">
        <v>2012</v>
      </c>
      <c r="Q93" s="72">
        <v>0.129</v>
      </c>
      <c r="R93" s="75">
        <v>2.1600000000000001E-2</v>
      </c>
      <c r="S93" s="77"/>
      <c r="U93" s="68"/>
      <c r="X93" s="78"/>
      <c r="Y93" s="78"/>
      <c r="Z93" s="78"/>
      <c r="AA93" s="78"/>
      <c r="AB93" s="78"/>
      <c r="AC93" s="78"/>
      <c r="AD93" s="78"/>
      <c r="AE93" s="78"/>
      <c r="AF93" s="78"/>
      <c r="AG93" s="78"/>
      <c r="AH93" s="78"/>
      <c r="AI93" s="77"/>
    </row>
    <row r="94" spans="1:35" s="76" customFormat="1" x14ac:dyDescent="0.25">
      <c r="O94" s="77"/>
      <c r="P94" s="21">
        <v>2013</v>
      </c>
      <c r="Q94" s="72">
        <v>0.1011</v>
      </c>
      <c r="R94" s="75">
        <v>1.7999999999999999E-2</v>
      </c>
      <c r="S94" s="77"/>
      <c r="T94" s="78"/>
      <c r="U94" s="78"/>
      <c r="V94" s="78"/>
      <c r="W94" s="78"/>
      <c r="X94" s="78"/>
      <c r="Y94" s="78"/>
      <c r="Z94" s="78"/>
      <c r="AA94" s="78"/>
      <c r="AB94" s="78"/>
      <c r="AC94" s="78"/>
      <c r="AD94" s="78"/>
      <c r="AE94" s="78"/>
      <c r="AF94" s="78"/>
      <c r="AG94" s="78"/>
      <c r="AH94" s="78"/>
      <c r="AI94" s="77"/>
    </row>
    <row r="95" spans="1:35" s="76" customFormat="1" x14ac:dyDescent="0.25">
      <c r="O95" s="77"/>
      <c r="P95" s="21">
        <v>2014</v>
      </c>
      <c r="Q95" s="72">
        <v>8.7999999999999995E-2</v>
      </c>
      <c r="R95" s="75">
        <v>1.6899999999999998E-2</v>
      </c>
      <c r="S95" s="77"/>
      <c r="T95" s="78"/>
      <c r="U95" s="78"/>
      <c r="V95" s="78"/>
      <c r="W95" s="78"/>
      <c r="X95" s="78"/>
      <c r="Y95" s="78"/>
      <c r="Z95" s="78"/>
      <c r="AA95" s="78"/>
      <c r="AB95" s="78"/>
      <c r="AC95" s="78"/>
      <c r="AD95" s="78"/>
      <c r="AE95" s="78"/>
      <c r="AF95" s="78"/>
      <c r="AG95" s="78"/>
      <c r="AH95" s="78"/>
      <c r="AI95" s="77"/>
    </row>
    <row r="96" spans="1:35" s="76" customFormat="1" x14ac:dyDescent="0.25">
      <c r="O96" s="77"/>
      <c r="P96" s="21">
        <v>2015</v>
      </c>
      <c r="Q96" s="72">
        <v>7.8200000000000006E-2</v>
      </c>
      <c r="R96" s="75">
        <v>1.5599999999999999E-2</v>
      </c>
      <c r="S96" s="77"/>
      <c r="T96" s="78"/>
      <c r="U96" s="78"/>
      <c r="V96" s="78"/>
      <c r="W96" s="78"/>
      <c r="X96" s="78"/>
      <c r="Y96" s="78"/>
      <c r="Z96" s="78"/>
      <c r="AA96" s="78"/>
      <c r="AB96" s="78"/>
      <c r="AC96" s="78"/>
      <c r="AD96" s="78"/>
      <c r="AE96" s="78"/>
      <c r="AF96" s="78"/>
      <c r="AG96" s="78"/>
      <c r="AH96" s="78"/>
      <c r="AI96" s="77"/>
    </row>
    <row r="97" spans="1:35" s="76" customFormat="1" ht="11.4" x14ac:dyDescent="0.2">
      <c r="O97" s="77"/>
      <c r="P97" s="77"/>
      <c r="Q97" s="77"/>
      <c r="R97" s="77"/>
      <c r="S97" s="77"/>
      <c r="T97" s="78"/>
      <c r="U97" s="78"/>
      <c r="V97" s="78"/>
      <c r="W97" s="78"/>
      <c r="X97" s="78"/>
      <c r="Y97" s="78"/>
      <c r="Z97" s="78"/>
      <c r="AA97" s="78"/>
      <c r="AB97" s="78"/>
      <c r="AC97" s="78"/>
      <c r="AD97" s="78"/>
      <c r="AE97" s="78"/>
      <c r="AF97" s="78"/>
      <c r="AG97" s="78"/>
      <c r="AH97" s="78"/>
      <c r="AI97" s="77"/>
    </row>
    <row r="98" spans="1:35" s="76" customFormat="1" ht="11.4" x14ac:dyDescent="0.2">
      <c r="Q98" s="78"/>
      <c r="R98" s="78"/>
      <c r="S98" s="78"/>
      <c r="T98" s="78"/>
      <c r="U98" s="78"/>
      <c r="V98" s="78"/>
      <c r="W98" s="78"/>
      <c r="X98" s="78"/>
      <c r="Y98" s="78"/>
      <c r="Z98" s="78"/>
      <c r="AA98" s="78"/>
      <c r="AB98" s="78"/>
      <c r="AC98" s="78"/>
      <c r="AD98" s="78"/>
      <c r="AE98" s="78"/>
      <c r="AF98" s="78"/>
      <c r="AG98" s="78"/>
      <c r="AH98" s="78"/>
      <c r="AI98" s="77"/>
    </row>
    <row r="99" spans="1:35" x14ac:dyDescent="0.25">
      <c r="A99" s="76"/>
      <c r="B99" s="76"/>
      <c r="C99" s="76"/>
      <c r="D99" s="76"/>
      <c r="E99" s="76"/>
      <c r="F99" s="76"/>
      <c r="G99" s="76"/>
      <c r="H99" s="76"/>
      <c r="I99" s="76"/>
      <c r="J99" s="76"/>
      <c r="K99" s="76"/>
    </row>
    <row r="100" spans="1:35" x14ac:dyDescent="0.25">
      <c r="A100" s="76"/>
      <c r="B100" s="76"/>
      <c r="C100" s="76"/>
      <c r="D100" s="76"/>
      <c r="E100" s="76"/>
      <c r="F100" s="76"/>
      <c r="G100" s="76"/>
      <c r="H100" s="76"/>
      <c r="I100" s="76"/>
      <c r="J100" s="76"/>
      <c r="K100" s="76"/>
    </row>
    <row r="101" spans="1:35" x14ac:dyDescent="0.25">
      <c r="A101" s="76"/>
      <c r="B101" s="76"/>
      <c r="C101" s="76"/>
      <c r="D101" s="76"/>
      <c r="E101" s="76"/>
      <c r="F101" s="76"/>
      <c r="G101" s="76"/>
      <c r="H101" s="76"/>
      <c r="I101" s="76"/>
      <c r="J101" s="76"/>
      <c r="K101" s="76"/>
    </row>
  </sheetData>
  <sheetProtection algorithmName="SHA-512" hashValue="t8FJQxlv8WtjEv9pzMOPnXiJdmveJ1AcSjvERP+Tl7tA+o+pkQusEnKxNOWy6gWIo2K3L48Ptf26KUrVh916pw==" saltValue="B+ADZqj3AV8OFSZGehnRRQ==" spinCount="100000" sheet="1" objects="1" scenarios="1" selectLockedCells="1" selectUnlockedCells="1"/>
  <mergeCells count="2">
    <mergeCell ref="B2:AA2"/>
    <mergeCell ref="B3:AC3"/>
  </mergeCells>
  <conditionalFormatting sqref="D60:F63 D47:D55 E64:F64">
    <cfRule type="expression" dxfId="12" priority="7">
      <formula>IF(#REF!=1, VALUE(FIXED($D$47:$F$75,1)),0)</formula>
    </cfRule>
  </conditionalFormatting>
  <conditionalFormatting sqref="E65:E79">
    <cfRule type="expression" dxfId="11" priority="6">
      <formula>IF(#REF!=1, VALUE(FIXED($D$47:$F$75,1)),0)</formula>
    </cfRule>
  </conditionalFormatting>
  <conditionalFormatting sqref="F65:F79">
    <cfRule type="expression" dxfId="10" priority="5">
      <formula>IF(#REF!=1, VALUE(FIXED($D$47:$F$75,1)),0)</formula>
    </cfRule>
  </conditionalFormatting>
  <conditionalFormatting sqref="H62:I63">
    <cfRule type="expression" dxfId="9" priority="4">
      <formula>IF(#REF!=1, VALUE(FIXED($D$47:$F$75,1)),0)</formula>
    </cfRule>
  </conditionalFormatting>
  <conditionalFormatting sqref="Q62">
    <cfRule type="expression" dxfId="8" priority="3">
      <formula>IF(#REF!=1, VALUE(FIXED($D$47:$F$75,1)),0)</formula>
    </cfRule>
  </conditionalFormatting>
  <conditionalFormatting sqref="D37:D45 P47:P55">
    <cfRule type="expression" dxfId="7" priority="2">
      <formula>IF(#REF!=1, VALUE(FIXED($D$47:$F$75,1)),0)</formula>
    </cfRule>
  </conditionalFormatting>
  <conditionalFormatting sqref="P37:P45">
    <cfRule type="expression" dxfId="6" priority="1">
      <formula>IF(#REF!=1, VALUE(FIXED($D$47:$F$75,1)),0)</formula>
    </cfRule>
  </conditionalFormatting>
  <pageMargins left="0.7" right="0.7" top="0.75" bottom="0.75" header="0.3" footer="0.3"/>
  <pageSetup paperSize="9" scale="56" orientation="landscape" r:id="rId1"/>
  <rowBreaks count="1" manualBreakCount="1">
    <brk id="59" max="1638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01"/>
  <sheetViews>
    <sheetView zoomScaleNormal="100" workbookViewId="0">
      <pane ySplit="5" topLeftCell="A6" activePane="bottomLeft" state="frozen"/>
      <selection pane="bottomLeft" activeCell="K33" sqref="K33"/>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2" width="9.109375" style="5"/>
    <col min="13" max="13" width="1.6640625" style="5" customWidth="1"/>
    <col min="14" max="15" width="9.109375" style="5"/>
    <col min="16" max="16" width="10.88671875" style="5" customWidth="1"/>
    <col min="17" max="17" width="9.88671875" style="5" customWidth="1"/>
    <col min="18" max="18" width="13.44140625" style="5" customWidth="1"/>
    <col min="19" max="19" width="12.6640625" style="5" customWidth="1"/>
    <col min="20" max="25" width="9.109375" style="5"/>
    <col min="26" max="26" width="9.109375" style="20"/>
    <col min="27" max="51" width="9.109375" style="20" customWidth="1"/>
    <col min="52" max="52" width="9.109375" style="21" customWidth="1"/>
    <col min="53" max="62" width="9.109375" style="21"/>
    <col min="63" max="16384" width="9.109375" style="5"/>
  </cols>
  <sheetData>
    <row r="1" spans="2:77" ht="21" customHeight="1" x14ac:dyDescent="0.25">
      <c r="B1" s="79" t="s">
        <v>123</v>
      </c>
      <c r="C1" s="80"/>
      <c r="D1" s="80"/>
      <c r="Y1" s="81"/>
      <c r="BK1" s="21"/>
      <c r="BL1" s="21"/>
      <c r="BM1" s="21"/>
      <c r="BN1" s="21"/>
      <c r="BO1" s="21"/>
      <c r="BP1" s="21"/>
      <c r="BQ1" s="21"/>
      <c r="BR1" s="21"/>
      <c r="BS1" s="21"/>
      <c r="BT1" s="21"/>
      <c r="BU1" s="21"/>
      <c r="BV1" s="21"/>
      <c r="BW1" s="21"/>
      <c r="BX1" s="21"/>
      <c r="BY1" s="21"/>
    </row>
    <row r="2" spans="2:77" ht="10.5" customHeight="1" x14ac:dyDescent="0.25">
      <c r="Y2" s="82"/>
      <c r="BK2" s="21"/>
      <c r="BL2" s="21"/>
      <c r="BM2" s="21"/>
      <c r="BN2" s="21"/>
      <c r="BO2" s="21"/>
      <c r="BP2" s="21"/>
      <c r="BQ2" s="21"/>
      <c r="BR2" s="21"/>
      <c r="BS2" s="21"/>
      <c r="BT2" s="21"/>
      <c r="BU2" s="21"/>
      <c r="BV2" s="21"/>
      <c r="BW2" s="21"/>
      <c r="BX2" s="21"/>
      <c r="BY2" s="21"/>
    </row>
    <row r="3" spans="2:77" ht="8.25" customHeight="1" x14ac:dyDescent="0.25">
      <c r="B3" s="22"/>
      <c r="C3" s="22"/>
      <c r="D3" s="22"/>
      <c r="E3" s="22"/>
      <c r="F3" s="22"/>
      <c r="G3" s="22"/>
      <c r="H3" s="22"/>
      <c r="I3" s="22"/>
      <c r="J3" s="22"/>
      <c r="K3" s="22"/>
      <c r="L3" s="22"/>
      <c r="M3" s="22"/>
      <c r="N3" s="22"/>
      <c r="O3" s="22"/>
      <c r="P3" s="22"/>
      <c r="Q3" s="22"/>
      <c r="R3" s="22"/>
      <c r="S3" s="22"/>
      <c r="T3" s="22"/>
      <c r="U3" s="22"/>
      <c r="V3" s="22"/>
      <c r="W3" s="22"/>
      <c r="X3" s="22"/>
      <c r="BK3" s="21"/>
      <c r="BL3" s="21"/>
      <c r="BM3" s="21"/>
      <c r="BN3" s="21"/>
      <c r="BO3" s="21"/>
      <c r="BP3" s="21"/>
      <c r="BQ3" s="21"/>
      <c r="BR3" s="21"/>
      <c r="BS3" s="21"/>
      <c r="BT3" s="21"/>
      <c r="BU3" s="21"/>
      <c r="BV3" s="21"/>
      <c r="BW3" s="21"/>
      <c r="BX3" s="21"/>
      <c r="BY3" s="21"/>
    </row>
    <row r="4" spans="2:77" x14ac:dyDescent="0.25">
      <c r="B4" s="22"/>
      <c r="C4" s="26" t="s">
        <v>19</v>
      </c>
      <c r="D4" s="22"/>
      <c r="E4" s="22"/>
      <c r="F4" s="22"/>
      <c r="G4" s="22"/>
      <c r="H4" s="22"/>
      <c r="I4" s="22"/>
      <c r="J4" s="26"/>
      <c r="K4" s="22"/>
      <c r="L4" s="22"/>
      <c r="M4" s="22"/>
      <c r="N4" s="22"/>
      <c r="O4" s="22"/>
      <c r="P4" s="22"/>
      <c r="Q4" s="22"/>
      <c r="R4" s="22"/>
      <c r="S4" s="22"/>
      <c r="T4" s="22"/>
      <c r="U4" s="22"/>
      <c r="V4" s="22"/>
      <c r="W4" s="22"/>
      <c r="X4" s="22"/>
      <c r="BB4" s="21">
        <v>1</v>
      </c>
      <c r="BK4" s="21"/>
      <c r="BL4" s="21"/>
      <c r="BM4" s="21"/>
      <c r="BN4" s="21"/>
      <c r="BO4" s="21"/>
      <c r="BP4" s="21"/>
      <c r="BQ4" s="21"/>
      <c r="BR4" s="21"/>
      <c r="BS4" s="21"/>
      <c r="BT4" s="21"/>
      <c r="BU4" s="21"/>
      <c r="BV4" s="21"/>
      <c r="BW4" s="21"/>
      <c r="BX4" s="21"/>
      <c r="BY4" s="21"/>
    </row>
    <row r="5" spans="2:77" ht="18" customHeight="1" x14ac:dyDescent="0.25">
      <c r="B5" s="22"/>
      <c r="C5" s="22"/>
      <c r="D5" s="22"/>
      <c r="E5" s="22"/>
      <c r="F5" s="22"/>
      <c r="G5" s="22"/>
      <c r="H5" s="22"/>
      <c r="I5" s="22"/>
      <c r="J5" s="22"/>
      <c r="K5" s="22"/>
      <c r="L5" s="22"/>
      <c r="M5" s="22"/>
      <c r="N5" s="22"/>
      <c r="O5" s="22"/>
      <c r="P5" s="22"/>
      <c r="Q5" s="22"/>
      <c r="R5" s="22"/>
      <c r="S5" s="22"/>
      <c r="T5" s="22"/>
      <c r="U5" s="22"/>
      <c r="V5" s="22"/>
      <c r="W5" s="22"/>
      <c r="X5" s="22"/>
      <c r="BK5" s="21"/>
      <c r="BL5" s="21"/>
      <c r="BM5" s="21"/>
      <c r="BN5" s="21"/>
      <c r="BO5" s="21"/>
      <c r="BP5" s="21"/>
      <c r="BQ5" s="21"/>
      <c r="BR5" s="21"/>
      <c r="BS5" s="21"/>
      <c r="BT5" s="21"/>
      <c r="BU5" s="21"/>
      <c r="BV5" s="21"/>
      <c r="BW5" s="21"/>
      <c r="BX5" s="21"/>
      <c r="BY5" s="21"/>
    </row>
    <row r="6" spans="2:77" x14ac:dyDescent="0.25">
      <c r="B6" s="22"/>
      <c r="C6" s="22"/>
      <c r="D6" s="22"/>
      <c r="E6" s="22"/>
      <c r="F6" s="22"/>
      <c r="G6" s="22"/>
      <c r="H6" s="22"/>
      <c r="I6" s="22"/>
      <c r="J6" s="22"/>
      <c r="K6" s="22"/>
      <c r="L6" s="22"/>
      <c r="M6" s="22"/>
      <c r="N6" s="22"/>
      <c r="O6" s="22"/>
      <c r="P6" s="22"/>
      <c r="Q6" s="22"/>
      <c r="R6" s="22"/>
      <c r="S6" s="22"/>
      <c r="T6" s="22"/>
      <c r="U6" s="22"/>
      <c r="V6" s="22"/>
      <c r="W6" s="22"/>
      <c r="X6" s="22"/>
      <c r="BK6" s="21"/>
      <c r="BL6" s="21"/>
      <c r="BM6" s="21"/>
      <c r="BN6" s="21"/>
      <c r="BO6" s="21"/>
      <c r="BP6" s="21"/>
      <c r="BQ6" s="21"/>
      <c r="BR6" s="21"/>
      <c r="BS6" s="21"/>
      <c r="BT6" s="21"/>
      <c r="BU6" s="21"/>
      <c r="BV6" s="21"/>
      <c r="BW6" s="21"/>
      <c r="BX6" s="21"/>
      <c r="BY6" s="21"/>
    </row>
    <row r="7" spans="2:77" x14ac:dyDescent="0.25">
      <c r="B7" s="22"/>
      <c r="C7" s="22"/>
      <c r="D7" s="22"/>
      <c r="E7" s="22"/>
      <c r="F7" s="22"/>
      <c r="G7" s="22"/>
      <c r="H7" s="22"/>
      <c r="I7" s="22"/>
      <c r="J7" s="22"/>
      <c r="K7" s="22"/>
      <c r="L7" s="22"/>
      <c r="M7" s="22"/>
      <c r="N7" s="22"/>
      <c r="O7" s="22"/>
      <c r="P7" s="22"/>
      <c r="Q7" s="22"/>
      <c r="R7" s="22"/>
      <c r="S7" s="22"/>
      <c r="T7" s="22"/>
      <c r="U7" s="22"/>
      <c r="V7" s="22"/>
      <c r="W7" s="22"/>
      <c r="X7" s="22"/>
      <c r="BK7" s="21"/>
      <c r="BL7" s="21"/>
      <c r="BM7" s="21"/>
      <c r="BN7" s="21"/>
      <c r="BO7" s="21"/>
      <c r="BP7" s="21"/>
      <c r="BQ7" s="21"/>
      <c r="BR7" s="21"/>
      <c r="BS7" s="21"/>
      <c r="BT7" s="21"/>
      <c r="BU7" s="21"/>
      <c r="BV7" s="21"/>
      <c r="BW7" s="21"/>
      <c r="BX7" s="21"/>
      <c r="BY7" s="21"/>
    </row>
    <row r="8" spans="2:77" ht="12" customHeight="1" x14ac:dyDescent="0.3">
      <c r="B8" s="22"/>
      <c r="C8" s="23"/>
      <c r="D8" s="22"/>
      <c r="E8" s="22"/>
      <c r="F8" s="22"/>
      <c r="G8" s="22"/>
      <c r="H8" s="22"/>
      <c r="I8" s="22"/>
      <c r="J8" s="22"/>
      <c r="K8" s="22"/>
      <c r="L8" s="22"/>
      <c r="M8" s="22"/>
      <c r="N8" s="23"/>
      <c r="O8" s="22"/>
      <c r="P8" s="22"/>
      <c r="Q8" s="22"/>
      <c r="R8" s="22"/>
      <c r="S8" s="22"/>
      <c r="T8" s="22"/>
      <c r="U8" s="22"/>
      <c r="V8" s="22"/>
      <c r="W8" s="22"/>
      <c r="X8" s="22"/>
      <c r="BB8" s="21" t="s">
        <v>37</v>
      </c>
      <c r="BK8" s="21"/>
      <c r="BL8" s="21"/>
      <c r="BM8" s="21"/>
      <c r="BN8" s="21"/>
      <c r="BO8" s="21"/>
      <c r="BP8" s="21"/>
      <c r="BQ8" s="21"/>
      <c r="BR8" s="21"/>
      <c r="BS8" s="21"/>
      <c r="BT8" s="21"/>
      <c r="BU8" s="21"/>
      <c r="BV8" s="21"/>
      <c r="BW8" s="21"/>
      <c r="BX8" s="21"/>
      <c r="BY8" s="21"/>
    </row>
    <row r="9" spans="2:77" ht="9.75" customHeight="1" x14ac:dyDescent="0.25">
      <c r="B9" s="22"/>
      <c r="C9" s="22"/>
      <c r="D9" s="22"/>
      <c r="E9" s="22"/>
      <c r="F9" s="22"/>
      <c r="G9" s="22"/>
      <c r="H9" s="22"/>
      <c r="I9" s="22"/>
      <c r="J9" s="22"/>
      <c r="K9" s="22"/>
      <c r="L9" s="22"/>
      <c r="M9" s="22"/>
      <c r="N9" s="22"/>
      <c r="O9" s="22"/>
      <c r="P9" s="22"/>
      <c r="Q9" s="22"/>
      <c r="R9" s="22"/>
      <c r="S9" s="22"/>
      <c r="T9" s="22"/>
      <c r="U9" s="22"/>
      <c r="V9" s="22"/>
      <c r="W9" s="22"/>
      <c r="X9" s="22"/>
      <c r="BK9" s="21"/>
      <c r="BL9" s="21"/>
      <c r="BM9" s="21"/>
      <c r="BN9" s="21"/>
      <c r="BO9" s="21"/>
      <c r="BP9" s="21"/>
      <c r="BQ9" s="21"/>
      <c r="BR9" s="21"/>
      <c r="BS9" s="21"/>
      <c r="BT9" s="21"/>
      <c r="BU9" s="21"/>
      <c r="BV9" s="21"/>
      <c r="BW9" s="21"/>
      <c r="BX9" s="21"/>
      <c r="BY9" s="21"/>
    </row>
    <row r="10" spans="2:77" x14ac:dyDescent="0.25">
      <c r="B10" s="22"/>
      <c r="C10" s="24"/>
      <c r="D10" s="22"/>
      <c r="E10" s="22"/>
      <c r="F10" s="22"/>
      <c r="G10" s="22"/>
      <c r="H10" s="22"/>
      <c r="I10" s="22"/>
      <c r="J10" s="22"/>
      <c r="K10" s="22"/>
      <c r="L10" s="22"/>
      <c r="M10" s="22"/>
      <c r="N10" s="22"/>
      <c r="O10" s="22"/>
      <c r="P10" s="22"/>
      <c r="Q10" s="22"/>
      <c r="R10" s="22"/>
      <c r="S10" s="22"/>
      <c r="T10" s="22"/>
      <c r="U10" s="22"/>
      <c r="V10" s="22"/>
      <c r="W10" s="22"/>
      <c r="X10" s="22"/>
      <c r="BB10" s="21" t="str">
        <f>VLOOKUP($BB$4, RefCauseofDeath, 3,FALSE)&amp;" - Adults"</f>
        <v>Current smoking - Adults</v>
      </c>
      <c r="BK10" s="21"/>
      <c r="BL10" s="21"/>
      <c r="BM10" s="21"/>
      <c r="BN10" s="21"/>
      <c r="BO10" s="21"/>
      <c r="BP10" s="21"/>
      <c r="BQ10" s="21"/>
      <c r="BR10" s="21"/>
      <c r="BS10" s="21"/>
      <c r="BT10" s="21"/>
      <c r="BU10" s="21"/>
      <c r="BV10" s="21"/>
      <c r="BW10" s="21"/>
      <c r="BX10" s="21"/>
      <c r="BY10" s="21"/>
    </row>
    <row r="11" spans="2:77" x14ac:dyDescent="0.25">
      <c r="B11" s="22"/>
      <c r="C11" s="22"/>
      <c r="D11" s="22"/>
      <c r="E11" s="22"/>
      <c r="F11" s="22"/>
      <c r="G11" s="22"/>
      <c r="H11" s="22"/>
      <c r="I11" s="22"/>
      <c r="J11" s="22"/>
      <c r="K11" s="22"/>
      <c r="L11" s="22"/>
      <c r="M11" s="22"/>
      <c r="N11" s="22"/>
      <c r="O11" s="22"/>
      <c r="P11" s="22"/>
      <c r="Q11" s="22"/>
      <c r="R11" s="22"/>
      <c r="S11" s="22"/>
      <c r="T11" s="22"/>
      <c r="U11" s="22"/>
      <c r="V11" s="22"/>
      <c r="W11" s="22"/>
      <c r="X11" s="22"/>
      <c r="BK11" s="21"/>
      <c r="BL11" s="21"/>
      <c r="BM11" s="21"/>
      <c r="BN11" s="21"/>
      <c r="BO11" s="21"/>
      <c r="BP11" s="21"/>
      <c r="BQ11" s="21"/>
      <c r="BR11" s="21"/>
      <c r="BS11" s="21"/>
      <c r="BT11" s="21"/>
      <c r="BU11" s="21"/>
      <c r="BV11" s="21"/>
      <c r="BW11" s="21"/>
      <c r="BX11" s="21"/>
      <c r="BY11" s="21"/>
    </row>
    <row r="12" spans="2:77" x14ac:dyDescent="0.25">
      <c r="B12" s="22"/>
      <c r="C12" s="22"/>
      <c r="D12" s="22"/>
      <c r="E12" s="22"/>
      <c r="F12" s="22"/>
      <c r="G12" s="22"/>
      <c r="H12" s="22"/>
      <c r="I12" s="22"/>
      <c r="J12" s="22"/>
      <c r="K12" s="22"/>
      <c r="L12" s="22"/>
      <c r="M12" s="22"/>
      <c r="N12" s="22"/>
      <c r="O12" s="22"/>
      <c r="P12" s="22"/>
      <c r="Q12" s="22"/>
      <c r="R12" s="22"/>
      <c r="S12" s="22"/>
      <c r="T12" s="22"/>
      <c r="U12" s="22"/>
      <c r="V12" s="22"/>
      <c r="W12" s="22"/>
      <c r="X12" s="22"/>
      <c r="BB12" s="21" t="s">
        <v>5</v>
      </c>
      <c r="BC12" s="21" t="s">
        <v>7</v>
      </c>
      <c r="BD12" s="21" t="s">
        <v>6</v>
      </c>
      <c r="BK12" s="21"/>
      <c r="BL12" s="21"/>
      <c r="BM12" s="21"/>
      <c r="BN12" s="21"/>
      <c r="BO12" s="21"/>
      <c r="BP12" s="21"/>
      <c r="BQ12" s="21"/>
      <c r="BR12" s="21"/>
      <c r="BS12" s="21"/>
      <c r="BT12" s="21"/>
      <c r="BU12" s="21"/>
      <c r="BV12" s="21"/>
      <c r="BW12" s="21"/>
      <c r="BX12" s="21"/>
      <c r="BY12" s="21"/>
    </row>
    <row r="13" spans="2:77" x14ac:dyDescent="0.25">
      <c r="B13" s="22"/>
      <c r="C13" s="22"/>
      <c r="D13" s="22"/>
      <c r="E13" s="22"/>
      <c r="F13" s="22"/>
      <c r="G13" s="22"/>
      <c r="H13" s="22"/>
      <c r="I13" s="22"/>
      <c r="J13" s="22"/>
      <c r="K13" s="22"/>
      <c r="L13" s="22"/>
      <c r="M13" s="22"/>
      <c r="N13" s="22"/>
      <c r="O13" s="22"/>
      <c r="P13" s="22"/>
      <c r="Q13" s="22"/>
      <c r="R13" s="22"/>
      <c r="S13" s="22"/>
      <c r="T13" s="22"/>
      <c r="U13" s="22"/>
      <c r="V13" s="22"/>
      <c r="W13" s="22"/>
      <c r="X13" s="22"/>
      <c r="BK13" s="21"/>
      <c r="BL13" s="21"/>
      <c r="BM13" s="21"/>
      <c r="BN13" s="21"/>
      <c r="BO13" s="21"/>
      <c r="BP13" s="21"/>
      <c r="BQ13" s="21"/>
      <c r="BR13" s="21"/>
      <c r="BS13" s="21"/>
      <c r="BT13" s="21"/>
      <c r="BU13" s="21"/>
      <c r="BV13" s="21"/>
      <c r="BW13" s="21"/>
      <c r="BX13" s="21"/>
      <c r="BY13" s="21"/>
    </row>
    <row r="14" spans="2:77" x14ac:dyDescent="0.25">
      <c r="B14" s="22"/>
      <c r="C14" s="22"/>
      <c r="D14" s="22"/>
      <c r="E14" s="22"/>
      <c r="F14" s="22"/>
      <c r="G14" s="22"/>
      <c r="H14" s="22"/>
      <c r="I14" s="22"/>
      <c r="J14" s="22"/>
      <c r="K14" s="22"/>
      <c r="L14" s="22"/>
      <c r="M14" s="22"/>
      <c r="N14" s="22"/>
      <c r="O14" s="22"/>
      <c r="P14" s="22"/>
      <c r="Q14" s="22"/>
      <c r="R14" s="22"/>
      <c r="S14" s="22"/>
      <c r="T14" s="22"/>
      <c r="U14" s="22"/>
      <c r="V14" s="22"/>
      <c r="W14" s="22"/>
      <c r="X14" s="22"/>
      <c r="BB14" s="21" t="s">
        <v>38</v>
      </c>
      <c r="BK14" s="21"/>
      <c r="BL14" s="21"/>
      <c r="BM14" s="21"/>
      <c r="BN14" s="21"/>
      <c r="BO14" s="21"/>
      <c r="BP14" s="21"/>
      <c r="BQ14" s="21"/>
      <c r="BR14" s="21"/>
      <c r="BS14" s="21"/>
      <c r="BT14" s="21"/>
      <c r="BU14" s="21"/>
      <c r="BV14" s="21"/>
      <c r="BW14" s="21"/>
      <c r="BX14" s="21"/>
      <c r="BY14" s="21"/>
    </row>
    <row r="15" spans="2:77" x14ac:dyDescent="0.25">
      <c r="B15" s="22"/>
      <c r="C15" s="22"/>
      <c r="D15" s="22"/>
      <c r="E15" s="22"/>
      <c r="F15" s="22"/>
      <c r="G15" s="22"/>
      <c r="H15" s="22"/>
      <c r="I15" s="22"/>
      <c r="J15" s="22"/>
      <c r="K15" s="22"/>
      <c r="L15" s="22"/>
      <c r="M15" s="22"/>
      <c r="N15" s="22"/>
      <c r="O15" s="22"/>
      <c r="P15" s="22"/>
      <c r="Q15" s="22"/>
      <c r="R15" s="22"/>
      <c r="S15" s="22"/>
      <c r="T15" s="22"/>
      <c r="U15" s="22"/>
      <c r="V15" s="22"/>
      <c r="W15" s="22"/>
      <c r="X15" s="22"/>
      <c r="BB15" s="21" t="s">
        <v>51</v>
      </c>
      <c r="BK15" s="21"/>
      <c r="BL15" s="21"/>
      <c r="BM15" s="21"/>
      <c r="BN15" s="21"/>
      <c r="BO15" s="21"/>
      <c r="BP15" s="21"/>
      <c r="BQ15" s="21"/>
      <c r="BR15" s="21"/>
      <c r="BS15" s="21"/>
      <c r="BT15" s="21"/>
      <c r="BU15" s="21"/>
      <c r="BV15" s="21"/>
      <c r="BW15" s="21"/>
      <c r="BX15" s="21"/>
      <c r="BY15" s="21"/>
    </row>
    <row r="16" spans="2:77" x14ac:dyDescent="0.25">
      <c r="B16" s="22"/>
      <c r="C16" s="22"/>
      <c r="D16" s="22"/>
      <c r="E16" s="22"/>
      <c r="F16" s="22"/>
      <c r="G16" s="22"/>
      <c r="H16" s="22"/>
      <c r="I16" s="22"/>
      <c r="J16" s="22"/>
      <c r="K16" s="22"/>
      <c r="L16" s="22"/>
      <c r="M16" s="22"/>
      <c r="N16" s="22"/>
      <c r="O16" s="22"/>
      <c r="P16" s="22"/>
      <c r="Q16" s="22"/>
      <c r="R16" s="22"/>
      <c r="S16" s="22"/>
      <c r="T16" s="22"/>
      <c r="U16" s="22"/>
      <c r="V16" s="22"/>
      <c r="W16" s="22"/>
      <c r="X16" s="22"/>
      <c r="BB16" s="83"/>
      <c r="BK16" s="21"/>
      <c r="BL16" s="21"/>
      <c r="BM16" s="21"/>
      <c r="BN16" s="21"/>
      <c r="BO16" s="21"/>
      <c r="BP16" s="21"/>
      <c r="BQ16" s="21"/>
      <c r="BR16" s="21"/>
      <c r="BS16" s="21"/>
      <c r="BT16" s="21"/>
      <c r="BU16" s="21"/>
      <c r="BV16" s="21"/>
      <c r="BW16" s="21"/>
      <c r="BX16" s="21"/>
      <c r="BY16" s="21"/>
    </row>
    <row r="17" spans="2:77" x14ac:dyDescent="0.25">
      <c r="B17" s="22"/>
      <c r="C17" s="22"/>
      <c r="D17" s="22"/>
      <c r="E17" s="22"/>
      <c r="F17" s="22"/>
      <c r="G17" s="22"/>
      <c r="H17" s="22"/>
      <c r="I17" s="22"/>
      <c r="J17" s="22"/>
      <c r="K17" s="22"/>
      <c r="L17" s="22"/>
      <c r="M17" s="22"/>
      <c r="N17" s="22"/>
      <c r="O17" s="22"/>
      <c r="P17" s="22"/>
      <c r="Q17" s="22"/>
      <c r="R17" s="22"/>
      <c r="S17" s="22"/>
      <c r="T17" s="22"/>
      <c r="U17" s="22"/>
      <c r="V17" s="22"/>
      <c r="W17" s="22"/>
      <c r="X17" s="22"/>
      <c r="BB17" s="77"/>
      <c r="BK17" s="21"/>
      <c r="BL17" s="21"/>
      <c r="BM17" s="21"/>
      <c r="BN17" s="21"/>
      <c r="BO17" s="21"/>
      <c r="BP17" s="21"/>
      <c r="BQ17" s="21"/>
      <c r="BR17" s="21"/>
      <c r="BS17" s="21"/>
      <c r="BT17" s="21"/>
      <c r="BU17" s="21"/>
      <c r="BV17" s="21"/>
      <c r="BW17" s="21"/>
      <c r="BX17" s="21"/>
      <c r="BY17" s="21"/>
    </row>
    <row r="18" spans="2:77" x14ac:dyDescent="0.25">
      <c r="B18" s="22"/>
      <c r="C18" s="22"/>
      <c r="D18" s="22"/>
      <c r="E18" s="22"/>
      <c r="F18" s="22"/>
      <c r="G18" s="22"/>
      <c r="H18" s="22"/>
      <c r="I18" s="22"/>
      <c r="J18" s="22"/>
      <c r="K18" s="22"/>
      <c r="L18" s="22"/>
      <c r="M18" s="22"/>
      <c r="N18" s="22"/>
      <c r="O18" s="22"/>
      <c r="P18" s="22"/>
      <c r="Q18" s="22"/>
      <c r="R18" s="22"/>
      <c r="S18" s="22"/>
      <c r="T18" s="22"/>
      <c r="U18" s="22"/>
      <c r="V18" s="22"/>
      <c r="W18" s="22"/>
      <c r="X18" s="22"/>
      <c r="BK18" s="21"/>
      <c r="BL18" s="21"/>
      <c r="BM18" s="21"/>
      <c r="BN18" s="21"/>
      <c r="BO18" s="21"/>
      <c r="BP18" s="21"/>
      <c r="BQ18" s="21"/>
      <c r="BR18" s="21"/>
      <c r="BS18" s="21"/>
      <c r="BT18" s="21"/>
      <c r="BU18" s="21"/>
      <c r="BV18" s="21"/>
      <c r="BW18" s="21"/>
      <c r="BX18" s="21"/>
      <c r="BY18" s="21"/>
    </row>
    <row r="19" spans="2:77" x14ac:dyDescent="0.25">
      <c r="B19" s="22"/>
      <c r="C19" s="22"/>
      <c r="D19" s="22"/>
      <c r="E19" s="22"/>
      <c r="F19" s="22"/>
      <c r="G19" s="22"/>
      <c r="H19" s="22"/>
      <c r="I19" s="22"/>
      <c r="J19" s="22"/>
      <c r="K19" s="22"/>
      <c r="L19" s="22"/>
      <c r="M19" s="22"/>
      <c r="N19" s="22"/>
      <c r="O19" s="22"/>
      <c r="P19" s="22"/>
      <c r="Q19" s="22"/>
      <c r="R19" s="22"/>
      <c r="S19" s="22"/>
      <c r="T19" s="22"/>
      <c r="U19" s="22"/>
      <c r="V19" s="22"/>
      <c r="W19" s="22"/>
      <c r="X19" s="22"/>
      <c r="BB19" s="21" t="str">
        <f>IF(C33="Intentional self-harm", "(includes suicide)", "")</f>
        <v/>
      </c>
      <c r="BK19" s="21"/>
      <c r="BL19" s="21"/>
      <c r="BM19" s="21"/>
      <c r="BN19" s="21"/>
      <c r="BO19" s="21"/>
      <c r="BP19" s="21"/>
      <c r="BQ19" s="21"/>
      <c r="BR19" s="21"/>
      <c r="BS19" s="21"/>
      <c r="BT19" s="21"/>
      <c r="BU19" s="21"/>
      <c r="BV19" s="21"/>
      <c r="BW19" s="21"/>
      <c r="BX19" s="21"/>
      <c r="BY19" s="21"/>
    </row>
    <row r="20" spans="2:77" x14ac:dyDescent="0.25">
      <c r="B20" s="22"/>
      <c r="C20" s="22"/>
      <c r="D20" s="22"/>
      <c r="E20" s="22"/>
      <c r="F20" s="22"/>
      <c r="G20" s="22"/>
      <c r="H20" s="22"/>
      <c r="I20" s="22"/>
      <c r="J20" s="22"/>
      <c r="K20" s="22"/>
      <c r="L20" s="22"/>
      <c r="M20" s="22"/>
      <c r="N20" s="22"/>
      <c r="O20" s="22"/>
      <c r="P20" s="22"/>
      <c r="Q20" s="22"/>
      <c r="R20" s="22"/>
      <c r="S20" s="22"/>
      <c r="T20" s="22"/>
      <c r="U20" s="22"/>
      <c r="V20" s="22"/>
      <c r="W20" s="22"/>
      <c r="X20" s="22"/>
      <c r="BK20" s="21"/>
      <c r="BL20" s="21"/>
      <c r="BM20" s="21"/>
      <c r="BN20" s="21"/>
      <c r="BO20" s="21"/>
      <c r="BP20" s="21"/>
      <c r="BQ20" s="21"/>
      <c r="BR20" s="21"/>
      <c r="BS20" s="21"/>
      <c r="BT20" s="21"/>
      <c r="BU20" s="21"/>
      <c r="BV20" s="21"/>
      <c r="BW20" s="21"/>
      <c r="BX20" s="21"/>
      <c r="BY20" s="21"/>
    </row>
    <row r="21" spans="2:77" x14ac:dyDescent="0.25">
      <c r="B21" s="22"/>
      <c r="C21" s="22"/>
      <c r="D21" s="22"/>
      <c r="E21" s="22"/>
      <c r="F21" s="22"/>
      <c r="G21" s="22"/>
      <c r="H21" s="22"/>
      <c r="I21" s="22"/>
      <c r="J21" s="22"/>
      <c r="K21" s="22"/>
      <c r="L21" s="22"/>
      <c r="M21" s="22"/>
      <c r="N21" s="22"/>
      <c r="O21" s="22"/>
      <c r="P21" s="22"/>
      <c r="Q21" s="22"/>
      <c r="R21" s="22"/>
      <c r="S21" s="22"/>
      <c r="T21" s="22"/>
      <c r="U21" s="22"/>
      <c r="V21" s="22"/>
      <c r="W21" s="22"/>
      <c r="X21" s="22"/>
      <c r="BK21" s="21"/>
      <c r="BL21" s="21"/>
      <c r="BM21" s="21"/>
      <c r="BN21" s="21"/>
      <c r="BO21" s="21"/>
      <c r="BP21" s="21"/>
      <c r="BQ21" s="21"/>
      <c r="BR21" s="21"/>
      <c r="BS21" s="21"/>
      <c r="BT21" s="21"/>
      <c r="BU21" s="21"/>
      <c r="BV21" s="21"/>
      <c r="BW21" s="21"/>
      <c r="BX21" s="21"/>
      <c r="BY21" s="21"/>
    </row>
    <row r="22" spans="2:77" x14ac:dyDescent="0.25">
      <c r="B22" s="22"/>
      <c r="C22" s="22"/>
      <c r="D22" s="22"/>
      <c r="E22" s="22"/>
      <c r="F22" s="22"/>
      <c r="G22" s="22"/>
      <c r="H22" s="22"/>
      <c r="I22" s="22"/>
      <c r="J22" s="22"/>
      <c r="K22" s="22"/>
      <c r="L22" s="22"/>
      <c r="M22" s="22"/>
      <c r="N22" s="22"/>
      <c r="O22" s="22"/>
      <c r="P22" s="22"/>
      <c r="Q22" s="22"/>
      <c r="R22" s="22"/>
      <c r="S22" s="22"/>
      <c r="T22" s="22"/>
      <c r="U22" s="22"/>
      <c r="V22" s="22"/>
      <c r="W22" s="22"/>
      <c r="X22" s="22"/>
      <c r="BK22" s="21"/>
      <c r="BL22" s="21"/>
      <c r="BM22" s="21"/>
      <c r="BN22" s="21"/>
      <c r="BO22" s="21"/>
      <c r="BP22" s="21"/>
      <c r="BQ22" s="21"/>
      <c r="BR22" s="21"/>
      <c r="BS22" s="21"/>
      <c r="BT22" s="21"/>
      <c r="BU22" s="21"/>
      <c r="BV22" s="21"/>
      <c r="BW22" s="21"/>
      <c r="BX22" s="21"/>
      <c r="BY22" s="21"/>
    </row>
    <row r="23" spans="2:77" x14ac:dyDescent="0.25">
      <c r="B23" s="22"/>
      <c r="C23" s="22"/>
      <c r="D23" s="22"/>
      <c r="E23" s="22"/>
      <c r="F23" s="22"/>
      <c r="G23" s="22"/>
      <c r="H23" s="22"/>
      <c r="I23" s="22"/>
      <c r="J23" s="22"/>
      <c r="K23" s="22"/>
      <c r="L23" s="22"/>
      <c r="M23" s="22"/>
      <c r="N23" s="22"/>
      <c r="O23" s="22"/>
      <c r="P23" s="22"/>
      <c r="Q23" s="22"/>
      <c r="R23" s="22"/>
      <c r="S23" s="22"/>
      <c r="T23" s="22"/>
      <c r="U23" s="22"/>
      <c r="V23" s="22"/>
      <c r="W23" s="22"/>
      <c r="X23" s="22"/>
      <c r="BK23" s="21"/>
      <c r="BL23" s="21"/>
      <c r="BM23" s="21"/>
      <c r="BN23" s="21"/>
      <c r="BO23" s="21"/>
      <c r="BP23" s="21"/>
      <c r="BQ23" s="21"/>
      <c r="BR23" s="21"/>
      <c r="BS23" s="21"/>
      <c r="BT23" s="21"/>
      <c r="BU23" s="21"/>
      <c r="BV23" s="21"/>
      <c r="BW23" s="21"/>
      <c r="BX23" s="21"/>
      <c r="BY23" s="21"/>
    </row>
    <row r="24" spans="2:77" ht="4.5" customHeight="1" x14ac:dyDescent="0.25">
      <c r="B24" s="22"/>
      <c r="C24" s="22"/>
      <c r="D24" s="22"/>
      <c r="E24" s="22"/>
      <c r="F24" s="22"/>
      <c r="G24" s="22"/>
      <c r="H24" s="22"/>
      <c r="I24" s="22"/>
      <c r="J24" s="22"/>
      <c r="K24" s="22"/>
      <c r="L24" s="22"/>
      <c r="M24" s="22"/>
      <c r="N24" s="22"/>
      <c r="O24" s="22"/>
      <c r="P24" s="22"/>
      <c r="Q24" s="22"/>
      <c r="R24" s="22"/>
      <c r="S24" s="22"/>
      <c r="T24" s="22"/>
      <c r="U24" s="22"/>
      <c r="V24" s="22"/>
      <c r="W24" s="22"/>
      <c r="X24" s="22"/>
      <c r="BK24" s="21"/>
      <c r="BL24" s="21"/>
      <c r="BM24" s="21"/>
      <c r="BN24" s="21"/>
      <c r="BO24" s="21"/>
      <c r="BP24" s="21"/>
      <c r="BQ24" s="21"/>
      <c r="BR24" s="21"/>
      <c r="BS24" s="21"/>
      <c r="BT24" s="21"/>
      <c r="BU24" s="21"/>
      <c r="BV24" s="21"/>
      <c r="BW24" s="21"/>
      <c r="BX24" s="21"/>
      <c r="BY24" s="21"/>
    </row>
    <row r="25" spans="2:77" x14ac:dyDescent="0.25">
      <c r="B25" s="22"/>
      <c r="C25" s="22"/>
      <c r="D25" s="22"/>
      <c r="E25" s="22"/>
      <c r="F25" s="22"/>
      <c r="G25" s="22"/>
      <c r="H25" s="22"/>
      <c r="I25" s="22"/>
      <c r="J25" s="22"/>
      <c r="K25" s="22"/>
      <c r="L25" s="22"/>
      <c r="M25" s="22"/>
      <c r="N25" s="22"/>
      <c r="O25" s="22"/>
      <c r="P25" s="22"/>
      <c r="Q25" s="22"/>
      <c r="R25" s="22"/>
      <c r="S25" s="22"/>
      <c r="T25" s="22"/>
      <c r="U25" s="22"/>
      <c r="V25" s="22"/>
      <c r="W25" s="22"/>
      <c r="X25" s="22"/>
      <c r="BK25" s="21"/>
      <c r="BL25" s="21"/>
      <c r="BM25" s="21"/>
      <c r="BN25" s="21"/>
      <c r="BO25" s="21"/>
      <c r="BP25" s="21"/>
      <c r="BQ25" s="21"/>
      <c r="BR25" s="21"/>
      <c r="BS25" s="21"/>
      <c r="BT25" s="21"/>
      <c r="BU25" s="21"/>
      <c r="BV25" s="21"/>
      <c r="BW25" s="21"/>
      <c r="BX25" s="21"/>
      <c r="BY25" s="21"/>
    </row>
    <row r="26" spans="2:77" x14ac:dyDescent="0.25">
      <c r="B26" s="22"/>
      <c r="C26" s="22"/>
      <c r="D26" s="22"/>
      <c r="E26" s="22"/>
      <c r="F26" s="22"/>
      <c r="G26" s="22"/>
      <c r="H26" s="22"/>
      <c r="I26" s="22"/>
      <c r="J26" s="22"/>
      <c r="K26" s="22"/>
      <c r="L26" s="22"/>
      <c r="M26" s="22"/>
      <c r="N26" s="22"/>
      <c r="O26" s="22"/>
      <c r="P26" s="22"/>
      <c r="Q26" s="22"/>
      <c r="R26" s="22"/>
      <c r="S26" s="22"/>
      <c r="T26" s="22"/>
      <c r="U26" s="22"/>
      <c r="V26" s="22"/>
      <c r="W26" s="22"/>
      <c r="X26" s="22"/>
      <c r="BK26" s="21"/>
      <c r="BL26" s="21"/>
      <c r="BM26" s="21"/>
      <c r="BN26" s="21"/>
      <c r="BO26" s="21"/>
      <c r="BP26" s="21"/>
      <c r="BQ26" s="21"/>
      <c r="BR26" s="21"/>
      <c r="BS26" s="21"/>
      <c r="BT26" s="21"/>
      <c r="BU26" s="21"/>
      <c r="BV26" s="21"/>
      <c r="BW26" s="21"/>
      <c r="BX26" s="21"/>
      <c r="BY26" s="21"/>
    </row>
    <row r="27" spans="2:77" ht="9" customHeight="1" x14ac:dyDescent="0.25">
      <c r="B27" s="22"/>
      <c r="C27" s="22"/>
      <c r="D27" s="22"/>
      <c r="E27" s="22"/>
      <c r="F27" s="22"/>
      <c r="G27" s="22"/>
      <c r="H27" s="22"/>
      <c r="I27" s="22"/>
      <c r="J27" s="22"/>
      <c r="K27" s="22"/>
      <c r="L27" s="22"/>
      <c r="M27" s="22"/>
      <c r="N27" s="22"/>
      <c r="O27" s="22"/>
      <c r="P27" s="22"/>
      <c r="Q27" s="22"/>
      <c r="R27" s="22"/>
      <c r="S27" s="22"/>
      <c r="T27" s="22"/>
      <c r="U27" s="22"/>
      <c r="V27" s="22"/>
      <c r="W27" s="22"/>
      <c r="X27" s="22"/>
      <c r="BK27" s="21"/>
      <c r="BL27" s="21"/>
      <c r="BM27" s="21"/>
      <c r="BN27" s="21"/>
      <c r="BO27" s="21"/>
      <c r="BP27" s="21"/>
      <c r="BQ27" s="21"/>
      <c r="BR27" s="21"/>
      <c r="BS27" s="21"/>
      <c r="BT27" s="21"/>
      <c r="BU27" s="21"/>
      <c r="BV27" s="21"/>
      <c r="BW27" s="21"/>
      <c r="BX27" s="21"/>
      <c r="BY27" s="21"/>
    </row>
    <row r="28" spans="2:77" ht="3.75" customHeight="1" x14ac:dyDescent="0.25">
      <c r="B28" s="22"/>
      <c r="C28" s="22"/>
      <c r="D28" s="22"/>
      <c r="E28" s="22"/>
      <c r="F28" s="22"/>
      <c r="G28" s="22"/>
      <c r="H28" s="22"/>
      <c r="I28" s="22"/>
      <c r="J28" s="22"/>
      <c r="K28" s="22"/>
      <c r="L28" s="22"/>
      <c r="M28" s="22"/>
      <c r="N28" s="22"/>
      <c r="O28" s="22"/>
      <c r="P28" s="22"/>
      <c r="Q28" s="22"/>
      <c r="R28" s="22"/>
      <c r="S28" s="22"/>
      <c r="T28" s="22"/>
      <c r="U28" s="22"/>
      <c r="V28" s="22"/>
      <c r="W28" s="22"/>
      <c r="X28" s="22"/>
      <c r="BK28" s="21"/>
      <c r="BL28" s="21"/>
      <c r="BM28" s="21"/>
      <c r="BN28" s="21"/>
      <c r="BO28" s="21"/>
      <c r="BP28" s="21"/>
      <c r="BQ28" s="21"/>
      <c r="BR28" s="21"/>
      <c r="BS28" s="21"/>
      <c r="BT28" s="21"/>
      <c r="BU28" s="21"/>
      <c r="BV28" s="21"/>
      <c r="BW28" s="21"/>
      <c r="BX28" s="21"/>
      <c r="BY28" s="21"/>
    </row>
    <row r="29" spans="2:77" x14ac:dyDescent="0.25">
      <c r="B29" s="25"/>
      <c r="C29" s="25"/>
      <c r="D29" s="25"/>
      <c r="E29" s="25"/>
      <c r="F29" s="25"/>
      <c r="G29" s="25"/>
      <c r="H29" s="25"/>
      <c r="I29" s="22"/>
      <c r="J29" s="22"/>
      <c r="K29" s="22"/>
      <c r="L29" s="22"/>
      <c r="M29" s="22"/>
      <c r="N29" s="22"/>
      <c r="O29" s="22"/>
      <c r="P29" s="22"/>
      <c r="Q29" s="22"/>
      <c r="R29" s="22"/>
      <c r="S29" s="22"/>
      <c r="T29" s="22"/>
      <c r="U29" s="22"/>
      <c r="V29" s="22"/>
      <c r="W29" s="22"/>
      <c r="X29" s="22"/>
      <c r="BB29" s="21" t="str">
        <f>VLOOKUP(BB4, RefCauseofDeath, 3, FALSE)</f>
        <v>Current smoking</v>
      </c>
      <c r="BK29" s="21"/>
      <c r="BL29" s="21"/>
      <c r="BM29" s="21"/>
      <c r="BN29" s="21"/>
      <c r="BO29" s="21"/>
      <c r="BP29" s="21"/>
      <c r="BQ29" s="21"/>
      <c r="BR29" s="21"/>
      <c r="BS29" s="21"/>
      <c r="BT29" s="21"/>
      <c r="BU29" s="21"/>
      <c r="BV29" s="21"/>
      <c r="BW29" s="21"/>
      <c r="BX29" s="21"/>
      <c r="BY29" s="21"/>
    </row>
    <row r="30" spans="2:77" ht="11.25" customHeight="1" x14ac:dyDescent="0.25">
      <c r="B30" s="25"/>
      <c r="C30" s="25"/>
      <c r="D30" s="25"/>
      <c r="E30" s="25"/>
      <c r="F30" s="25"/>
      <c r="G30" s="25"/>
      <c r="H30" s="25"/>
      <c r="I30" s="22"/>
      <c r="J30" s="22"/>
      <c r="K30" s="22"/>
      <c r="L30" s="22"/>
      <c r="M30" s="22"/>
      <c r="N30" s="22"/>
      <c r="O30" s="22"/>
      <c r="P30" s="22"/>
      <c r="Q30" s="22"/>
      <c r="R30" s="22"/>
      <c r="S30" s="22"/>
      <c r="T30" s="22"/>
      <c r="U30" s="22"/>
      <c r="V30" s="22"/>
      <c r="W30" s="22"/>
      <c r="X30" s="22"/>
      <c r="BK30" s="21"/>
      <c r="BL30" s="21"/>
      <c r="BM30" s="21"/>
      <c r="BN30" s="21"/>
      <c r="BO30" s="21"/>
      <c r="BP30" s="21"/>
      <c r="BQ30" s="21"/>
      <c r="BR30" s="21"/>
      <c r="BS30" s="21"/>
      <c r="BT30" s="21"/>
      <c r="BU30" s="21"/>
      <c r="BV30" s="21"/>
      <c r="BW30" s="21"/>
      <c r="BX30" s="21"/>
      <c r="BY30" s="21"/>
    </row>
    <row r="31" spans="2:77" s="29" customFormat="1" x14ac:dyDescent="0.25">
      <c r="B31" s="25"/>
      <c r="C31" s="25"/>
      <c r="D31" s="25"/>
      <c r="E31" s="25"/>
      <c r="F31" s="25"/>
      <c r="G31" s="25"/>
      <c r="H31" s="25"/>
      <c r="I31" s="26"/>
      <c r="J31" s="26"/>
      <c r="K31" s="26"/>
      <c r="L31" s="26"/>
      <c r="M31" s="26"/>
      <c r="N31" s="26"/>
      <c r="O31" s="26"/>
      <c r="P31" s="26"/>
      <c r="Q31" s="26"/>
      <c r="R31" s="26"/>
      <c r="S31" s="26"/>
      <c r="T31" s="26"/>
      <c r="U31" s="26"/>
      <c r="V31" s="26"/>
      <c r="W31" s="26"/>
      <c r="X31" s="26"/>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8"/>
      <c r="BA31" s="28"/>
      <c r="BB31" s="28" t="s">
        <v>39</v>
      </c>
      <c r="BC31" s="28"/>
      <c r="BD31" s="28"/>
      <c r="BE31" s="28"/>
      <c r="BF31" s="28"/>
      <c r="BG31" s="28"/>
      <c r="BH31" s="28"/>
      <c r="BI31" s="28"/>
      <c r="BJ31" s="28"/>
      <c r="BK31" s="28"/>
      <c r="BL31" s="28"/>
      <c r="BM31" s="28"/>
      <c r="BN31" s="28"/>
      <c r="BO31" s="28" t="s">
        <v>53</v>
      </c>
      <c r="BP31" s="28"/>
      <c r="BQ31" s="28"/>
      <c r="BR31" s="28"/>
      <c r="BS31" s="28"/>
      <c r="BT31" s="28"/>
      <c r="BU31" s="28"/>
      <c r="BV31" s="28"/>
      <c r="BW31" s="28"/>
      <c r="BX31" s="28"/>
      <c r="BY31" s="28"/>
    </row>
    <row r="32" spans="2:77" ht="7.5" customHeight="1" x14ac:dyDescent="0.25">
      <c r="B32" s="25"/>
      <c r="C32" s="25"/>
      <c r="D32" s="25"/>
      <c r="E32" s="25"/>
      <c r="F32" s="25"/>
      <c r="G32" s="25"/>
      <c r="H32" s="25"/>
      <c r="I32" s="22"/>
      <c r="J32" s="22"/>
      <c r="K32" s="22"/>
      <c r="L32" s="22"/>
      <c r="M32" s="22"/>
      <c r="N32" s="22"/>
      <c r="O32" s="22"/>
      <c r="P32" s="22"/>
      <c r="Q32" s="22"/>
      <c r="R32" s="22"/>
      <c r="S32" s="22"/>
      <c r="T32" s="22"/>
      <c r="U32" s="22"/>
      <c r="V32" s="22"/>
      <c r="W32" s="22"/>
      <c r="X32" s="22"/>
      <c r="BK32" s="21"/>
      <c r="BL32" s="21"/>
      <c r="BM32" s="21"/>
      <c r="BN32" s="21"/>
      <c r="BO32" s="21"/>
      <c r="BP32" s="21"/>
      <c r="BQ32" s="21"/>
      <c r="BR32" s="21"/>
      <c r="BS32" s="21"/>
      <c r="BT32" s="21"/>
      <c r="BU32" s="21"/>
      <c r="BV32" s="21"/>
      <c r="BW32" s="21"/>
      <c r="BX32" s="21"/>
      <c r="BY32" s="21"/>
    </row>
    <row r="33" spans="2:77" s="33" customFormat="1" ht="26.25" customHeight="1" x14ac:dyDescent="0.3">
      <c r="B33" s="25"/>
      <c r="C33" s="23" t="str">
        <f>VLOOKUP(BB4, RefCauseofDeath, 3, FALSE)</f>
        <v>Current smoking</v>
      </c>
      <c r="D33" s="22"/>
      <c r="E33" s="22"/>
      <c r="F33" s="22"/>
      <c r="G33" s="22"/>
      <c r="H33" s="22"/>
      <c r="I33" s="25"/>
      <c r="J33" s="25"/>
      <c r="K33" s="25"/>
      <c r="L33" s="25"/>
      <c r="M33" s="25"/>
      <c r="N33" s="84"/>
      <c r="O33" s="23" t="str">
        <f>VLOOKUP(BB4, RefCauseofDeath,3,FALSE)</f>
        <v>Current smoking</v>
      </c>
      <c r="P33" s="22"/>
      <c r="Q33" s="22"/>
      <c r="R33" s="22"/>
      <c r="S33" s="22"/>
      <c r="T33" s="22"/>
      <c r="U33" s="25"/>
      <c r="V33" s="25"/>
      <c r="W33" s="25"/>
      <c r="X33" s="25"/>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2"/>
      <c r="BA33" s="32"/>
      <c r="BB33" s="32"/>
      <c r="BC33" s="32" t="s">
        <v>8</v>
      </c>
      <c r="BD33" s="32" t="s">
        <v>12</v>
      </c>
      <c r="BE33" s="32" t="s">
        <v>13</v>
      </c>
      <c r="BF33" s="32" t="s">
        <v>14</v>
      </c>
      <c r="BG33" s="32"/>
      <c r="BH33" s="32" t="s">
        <v>12</v>
      </c>
      <c r="BI33" s="32" t="s">
        <v>12</v>
      </c>
      <c r="BJ33" s="32"/>
      <c r="BK33" s="32" t="s">
        <v>13</v>
      </c>
      <c r="BL33" s="32" t="s">
        <v>13</v>
      </c>
      <c r="BM33" s="32"/>
      <c r="BN33" s="32"/>
      <c r="BO33" s="32"/>
      <c r="BP33" s="32" t="s">
        <v>8</v>
      </c>
      <c r="BQ33" s="32" t="s">
        <v>54</v>
      </c>
      <c r="BR33" s="32"/>
      <c r="BS33" s="32" t="s">
        <v>14</v>
      </c>
      <c r="BT33" s="32"/>
      <c r="BU33" s="32"/>
      <c r="BV33" s="32"/>
      <c r="BW33" s="32"/>
      <c r="BX33" s="21" t="s">
        <v>55</v>
      </c>
      <c r="BY33" s="32"/>
    </row>
    <row r="34" spans="2:77" ht="12" customHeight="1" x14ac:dyDescent="0.25">
      <c r="B34" s="22"/>
      <c r="C34" s="22" t="str">
        <f>BB19</f>
        <v/>
      </c>
      <c r="D34" s="22"/>
      <c r="E34" s="22"/>
      <c r="F34" s="22"/>
      <c r="G34" s="22"/>
      <c r="H34" s="22"/>
      <c r="I34" s="22"/>
      <c r="J34" s="22"/>
      <c r="K34" s="22"/>
      <c r="L34" s="22"/>
      <c r="M34" s="22"/>
      <c r="N34" s="85"/>
      <c r="O34" s="22" t="str">
        <f>BB19</f>
        <v/>
      </c>
      <c r="P34" s="22"/>
      <c r="Q34" s="22"/>
      <c r="R34" s="22"/>
      <c r="S34" s="22"/>
      <c r="T34" s="22"/>
      <c r="U34" s="22"/>
      <c r="V34" s="22"/>
      <c r="W34" s="22"/>
      <c r="X34" s="22"/>
      <c r="BH34" s="21" t="s">
        <v>41</v>
      </c>
      <c r="BI34" s="21" t="s">
        <v>40</v>
      </c>
      <c r="BK34" s="21" t="s">
        <v>41</v>
      </c>
      <c r="BL34" s="21" t="s">
        <v>40</v>
      </c>
      <c r="BM34" s="21"/>
      <c r="BN34" s="21"/>
      <c r="BO34" s="21"/>
      <c r="BP34" s="21"/>
      <c r="BQ34" s="21"/>
      <c r="BR34" s="21"/>
      <c r="BS34" s="21"/>
      <c r="BT34" s="21"/>
      <c r="BU34" s="21" t="s">
        <v>41</v>
      </c>
      <c r="BV34" s="21" t="s">
        <v>40</v>
      </c>
      <c r="BW34" s="21"/>
      <c r="BX34" s="21"/>
      <c r="BY34" s="21"/>
    </row>
    <row r="35" spans="2:77" s="33" customFormat="1" x14ac:dyDescent="0.25">
      <c r="B35" s="25"/>
      <c r="C35" s="34" t="s">
        <v>20</v>
      </c>
      <c r="D35" s="34"/>
      <c r="E35" s="34"/>
      <c r="F35" s="34"/>
      <c r="G35" s="34"/>
      <c r="H35" s="34"/>
      <c r="I35" s="25"/>
      <c r="J35" s="25"/>
      <c r="K35" s="25"/>
      <c r="L35" s="25"/>
      <c r="M35" s="25"/>
      <c r="N35" s="25"/>
      <c r="O35" s="34" t="s">
        <v>42</v>
      </c>
      <c r="P35" s="25"/>
      <c r="Q35" s="25"/>
      <c r="R35" s="25"/>
      <c r="S35" s="25"/>
      <c r="T35" s="25"/>
      <c r="U35" s="25"/>
      <c r="V35" s="25"/>
      <c r="W35" s="25"/>
      <c r="X35" s="25"/>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2"/>
      <c r="BA35" s="21" t="s">
        <v>5</v>
      </c>
      <c r="BB35" s="32" t="s">
        <v>24</v>
      </c>
      <c r="BC35" s="32">
        <v>2006</v>
      </c>
      <c r="BD35" s="32">
        <f>IFERROR(VALUE(FIXED(VLOOKUP($BC35&amp;$BB$29&amp;$BB$12&amp;"Maori",ethnicdata,7,FALSE),1)),NA())</f>
        <v>43.1</v>
      </c>
      <c r="BE35" s="32">
        <f>IFERROR(VALUE(FIXED(VLOOKUP($BC35&amp;$BB$29&amp;$BB$12&amp;"Non-Maori",ethnicdata,7,FALSE),1)),NA())</f>
        <v>18.899999999999999</v>
      </c>
      <c r="BF35" s="32">
        <f>MAX(BD35:BE72)</f>
        <v>46</v>
      </c>
      <c r="BG35" s="32"/>
      <c r="BH35" s="32">
        <f>D39-E39</f>
        <v>2.2000000000000028</v>
      </c>
      <c r="BI35" s="32">
        <f>F39-D39</f>
        <v>2.2999999999999972</v>
      </c>
      <c r="BJ35" s="32"/>
      <c r="BK35" s="32">
        <f>G39-H39</f>
        <v>1.1999999999999993</v>
      </c>
      <c r="BL35" s="32">
        <f>I39-G39</f>
        <v>1.4000000000000021</v>
      </c>
      <c r="BM35" s="32"/>
      <c r="BN35" s="21" t="s">
        <v>5</v>
      </c>
      <c r="BO35" s="32" t="s">
        <v>24</v>
      </c>
      <c r="BP35" s="32">
        <v>2006</v>
      </c>
      <c r="BQ35" s="32">
        <f>IFERROR(VALUE(FIXED(VLOOKUP($BC35&amp;$BB$29&amp;$BB$12&amp;"Maori",ethnicdata,10,FALSE),2)),NA())</f>
        <v>2.2799999999999998</v>
      </c>
      <c r="BR35" s="32"/>
      <c r="BS35" s="32">
        <f>MAX(BQ35:BQ72)</f>
        <v>3.63</v>
      </c>
      <c r="BT35" s="32"/>
      <c r="BU35" s="32">
        <f>P39-Q39</f>
        <v>0.16999999999999993</v>
      </c>
      <c r="BV35" s="32">
        <f>R39-P39</f>
        <v>0.19000000000000039</v>
      </c>
      <c r="BW35" s="32"/>
      <c r="BX35" s="32">
        <v>1</v>
      </c>
      <c r="BY35" s="32"/>
    </row>
    <row r="36" spans="2:77" x14ac:dyDescent="0.25">
      <c r="B36" s="22"/>
      <c r="C36" s="22"/>
      <c r="D36" s="22"/>
      <c r="E36" s="22"/>
      <c r="F36" s="22"/>
      <c r="G36" s="22"/>
      <c r="H36" s="22"/>
      <c r="I36" s="22"/>
      <c r="J36" s="22"/>
      <c r="K36" s="22"/>
      <c r="L36" s="22"/>
      <c r="M36" s="22"/>
      <c r="N36" s="22"/>
      <c r="O36" s="22"/>
      <c r="P36" s="22"/>
      <c r="Q36" s="22"/>
      <c r="R36" s="22"/>
      <c r="S36" s="22"/>
      <c r="T36" s="22"/>
      <c r="U36" s="22"/>
      <c r="V36" s="22"/>
      <c r="W36" s="22"/>
      <c r="X36" s="22"/>
      <c r="BC36" s="21">
        <v>2007</v>
      </c>
      <c r="BD36" s="32"/>
      <c r="BE36" s="32"/>
      <c r="BF36" s="21">
        <f>MIN(BD35:BE72)</f>
        <v>11.4</v>
      </c>
      <c r="BK36" s="21"/>
      <c r="BL36" s="21"/>
      <c r="BM36" s="21"/>
      <c r="BN36" s="21"/>
      <c r="BO36" s="21"/>
      <c r="BP36" s="21">
        <v>2007</v>
      </c>
      <c r="BQ36" s="32"/>
      <c r="BR36" s="32"/>
      <c r="BS36" s="21">
        <f>MIN(BQ35:BQ72)</f>
        <v>1.89</v>
      </c>
      <c r="BT36" s="21"/>
      <c r="BU36" s="21"/>
      <c r="BV36" s="21"/>
      <c r="BW36" s="21"/>
      <c r="BX36" s="21">
        <v>1</v>
      </c>
      <c r="BY36" s="21"/>
    </row>
    <row r="37" spans="2:77" s="19" customFormat="1" x14ac:dyDescent="0.25">
      <c r="B37" s="36"/>
      <c r="C37" s="48" t="s">
        <v>8</v>
      </c>
      <c r="D37" s="106" t="s">
        <v>12</v>
      </c>
      <c r="E37" s="106"/>
      <c r="F37" s="106"/>
      <c r="G37" s="106" t="s">
        <v>13</v>
      </c>
      <c r="H37" s="106"/>
      <c r="I37" s="106"/>
      <c r="J37" s="36"/>
      <c r="K37" s="36"/>
      <c r="L37" s="36"/>
      <c r="M37" s="36"/>
      <c r="N37" s="36"/>
      <c r="O37" s="86" t="s">
        <v>8</v>
      </c>
      <c r="P37" s="107" t="s">
        <v>43</v>
      </c>
      <c r="Q37" s="107"/>
      <c r="R37" s="107"/>
      <c r="S37" s="87"/>
      <c r="T37" s="36"/>
      <c r="U37" s="36"/>
      <c r="V37" s="36"/>
      <c r="W37" s="36"/>
      <c r="X37" s="36"/>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8"/>
      <c r="BA37" s="18"/>
      <c r="BB37" s="18"/>
      <c r="BC37" s="18">
        <v>2008</v>
      </c>
      <c r="BD37" s="32"/>
      <c r="BE37" s="32"/>
      <c r="BF37" s="18"/>
      <c r="BG37" s="18"/>
      <c r="BH37" s="18"/>
      <c r="BI37" s="18"/>
      <c r="BJ37" s="18"/>
      <c r="BK37" s="18"/>
      <c r="BL37" s="18"/>
      <c r="BM37" s="18"/>
      <c r="BN37" s="18"/>
      <c r="BO37" s="18"/>
      <c r="BP37" s="18">
        <v>2008</v>
      </c>
      <c r="BQ37" s="32"/>
      <c r="BR37" s="32"/>
      <c r="BS37" s="18"/>
      <c r="BT37" s="18"/>
      <c r="BU37" s="18"/>
      <c r="BV37" s="18"/>
      <c r="BW37" s="18"/>
      <c r="BX37" s="18">
        <v>1</v>
      </c>
      <c r="BY37" s="18"/>
    </row>
    <row r="38" spans="2:77" x14ac:dyDescent="0.25">
      <c r="B38" s="22"/>
      <c r="C38" s="85"/>
      <c r="D38" s="88" t="s">
        <v>21</v>
      </c>
      <c r="E38" s="89" t="s">
        <v>22</v>
      </c>
      <c r="F38" s="89" t="s">
        <v>23</v>
      </c>
      <c r="G38" s="88" t="s">
        <v>21</v>
      </c>
      <c r="H38" s="89" t="s">
        <v>22</v>
      </c>
      <c r="I38" s="89" t="s">
        <v>23</v>
      </c>
      <c r="J38" s="22"/>
      <c r="K38" s="22"/>
      <c r="L38" s="22"/>
      <c r="M38" s="22"/>
      <c r="N38" s="22"/>
      <c r="O38" s="22"/>
      <c r="P38" s="88" t="s">
        <v>52</v>
      </c>
      <c r="Q38" s="89" t="s">
        <v>22</v>
      </c>
      <c r="R38" s="89" t="s">
        <v>23</v>
      </c>
      <c r="S38" s="22"/>
      <c r="T38" s="22"/>
      <c r="U38" s="22"/>
      <c r="V38" s="22"/>
      <c r="W38" s="22"/>
      <c r="X38" s="22"/>
      <c r="BC38" s="21">
        <v>2009</v>
      </c>
      <c r="BD38" s="32"/>
      <c r="BE38" s="32"/>
      <c r="BK38" s="21"/>
      <c r="BL38" s="21"/>
      <c r="BM38" s="21"/>
      <c r="BN38" s="21"/>
      <c r="BO38" s="21"/>
      <c r="BP38" s="21">
        <v>2009</v>
      </c>
      <c r="BQ38" s="32"/>
      <c r="BR38" s="32"/>
      <c r="BS38" s="21"/>
      <c r="BT38" s="21"/>
      <c r="BU38" s="21"/>
      <c r="BV38" s="21"/>
      <c r="BW38" s="21"/>
      <c r="BX38" s="21">
        <v>1</v>
      </c>
      <c r="BY38" s="21"/>
    </row>
    <row r="39" spans="2:77" x14ac:dyDescent="0.25">
      <c r="B39" s="22"/>
      <c r="C39" s="22" t="s">
        <v>24</v>
      </c>
      <c r="D39" s="90">
        <f>IFERROR(VALUE(FIXED(VLOOKUP($BC35&amp;$C$33&amp;$BB$12&amp;"Maori",ethnicdata,7,FALSE),1)),"N/A")</f>
        <v>43.1</v>
      </c>
      <c r="E39" s="91">
        <f>IFERROR(VALUE(FIXED(VLOOKUP($BC35&amp;$C$33&amp;$BB$12&amp;"Maori",ethnicdata,6,FALSE),1)),"N/A")</f>
        <v>40.9</v>
      </c>
      <c r="F39" s="91">
        <f>IFERROR(VALUE(FIXED(VLOOKUP($BC35&amp;$C$33&amp;$BB$12&amp;"Maori",ethnicdata,8,FALSE),1)),"N/A")</f>
        <v>45.4</v>
      </c>
      <c r="G39" s="90">
        <f>IFERROR(VALUE(FIXED(VLOOKUP($BC35&amp;$C$33&amp;$BB$12&amp;"Non-Maori",ethnicdata,7,FALSE),1)),"N/A")</f>
        <v>18.899999999999999</v>
      </c>
      <c r="H39" s="91">
        <f>IFERROR(VALUE(FIXED(VLOOKUP($BC35&amp;$C$33&amp;$BB$12&amp;"Non-Maori",ethnicdata,6,FALSE),1)),"N/A")</f>
        <v>17.7</v>
      </c>
      <c r="I39" s="91">
        <f>IFERROR(VALUE(FIXED(VLOOKUP($BC35&amp;$C$33&amp;$BB$12&amp;"Non-Maori",ethnicdata,8,FALSE),1)),"N/A")</f>
        <v>20.3</v>
      </c>
      <c r="J39" s="22"/>
      <c r="K39" s="22"/>
      <c r="L39" s="22"/>
      <c r="M39" s="22"/>
      <c r="N39" s="22"/>
      <c r="O39" s="22" t="s">
        <v>24</v>
      </c>
      <c r="P39" s="90">
        <f>IFERROR(VALUE(FIXED(VLOOKUP($BC35&amp;$O$33&amp;$BB$12&amp;"Maori",ethnicdata,10,FALSE),2)),"N/A")</f>
        <v>2.2799999999999998</v>
      </c>
      <c r="Q39" s="92">
        <f>IFERROR(VALUE(FIXED(VLOOKUP($BC35&amp;$O$33&amp;$BB$12&amp;"Maori",ethnicdata,9,FALSE),2)),"N/A")</f>
        <v>2.11</v>
      </c>
      <c r="R39" s="92">
        <f>IFERROR(VALUE(FIXED(VLOOKUP($BC35&amp;$O$33&amp;$BB$12&amp;"Maori",ethnicdata,11,FALSE),2)),"N/A")</f>
        <v>2.4700000000000002</v>
      </c>
      <c r="S39" s="91"/>
      <c r="T39" s="22"/>
      <c r="U39" s="22"/>
      <c r="V39" s="22"/>
      <c r="W39" s="22"/>
      <c r="X39" s="22"/>
      <c r="BC39" s="32">
        <v>2010</v>
      </c>
      <c r="BD39" s="32"/>
      <c r="BE39" s="32"/>
      <c r="BK39" s="21"/>
      <c r="BL39" s="21"/>
      <c r="BM39" s="21"/>
      <c r="BN39" s="21"/>
      <c r="BO39" s="21"/>
      <c r="BP39" s="32">
        <v>2010</v>
      </c>
      <c r="BQ39" s="32"/>
      <c r="BR39" s="32"/>
      <c r="BS39" s="21"/>
      <c r="BT39" s="21"/>
      <c r="BU39" s="21"/>
      <c r="BV39" s="21"/>
      <c r="BW39" s="21"/>
      <c r="BX39" s="21">
        <v>1</v>
      </c>
      <c r="BY39" s="21"/>
    </row>
    <row r="40" spans="2:77" x14ac:dyDescent="0.25">
      <c r="B40" s="22"/>
      <c r="C40" s="22" t="s">
        <v>25</v>
      </c>
      <c r="D40" s="90">
        <f t="shared" ref="D40:D45" si="0">IFERROR(VALUE(FIXED(VLOOKUP($BC40&amp;$C$33&amp;$BB$12&amp;"Maori",ethnicdata,7,FALSE),1)),"N/A")</f>
        <v>41.7</v>
      </c>
      <c r="E40" s="91">
        <f t="shared" ref="E40:E45" si="1">IFERROR(VALUE(FIXED(VLOOKUP($BC40&amp;$C$33&amp;$BB$12&amp;"Maori",ethnicdata,6,FALSE),1)),"N/A")</f>
        <v>38.6</v>
      </c>
      <c r="F40" s="91">
        <f t="shared" ref="F40:F45" si="2">IFERROR(VALUE(FIXED(VLOOKUP($BC40&amp;$C$33&amp;$BB$12&amp;"Maori",ethnicdata,8,FALSE),1)),"N/A")</f>
        <v>44.7</v>
      </c>
      <c r="G40" s="90">
        <f t="shared" ref="G40:G45" si="3">IFERROR(VALUE(FIXED(VLOOKUP($BC40&amp;$C$33&amp;$BB$12&amp;"Non-Maori",ethnicdata,7,FALSE),1)),"N/A")</f>
        <v>17.3</v>
      </c>
      <c r="H40" s="91">
        <f t="shared" ref="H40:H45" si="4">IFERROR(VALUE(FIXED(VLOOKUP($BC40&amp;$C$33&amp;$BB$12&amp;"Non-Maori",ethnicdata,6,FALSE),1)),"N/A")</f>
        <v>16.100000000000001</v>
      </c>
      <c r="I40" s="91">
        <f t="shared" ref="I40:I45" si="5">IFERROR(VALUE(FIXED(VLOOKUP($BC40&amp;$C$33&amp;$BB$12&amp;"Non-Maori",ethnicdata,8,FALSE),1)),"N/A")</f>
        <v>18.600000000000001</v>
      </c>
      <c r="J40" s="22"/>
      <c r="K40" s="22"/>
      <c r="L40" s="22"/>
      <c r="M40" s="22"/>
      <c r="N40" s="22"/>
      <c r="O40" s="22" t="s">
        <v>25</v>
      </c>
      <c r="P40" s="90">
        <f t="shared" ref="P40:P45" si="6">IFERROR(VALUE(FIXED(VLOOKUP($BC40&amp;$O$33&amp;$BB$12&amp;"Maori",ethnicdata,10,FALSE),2)),"N/A")</f>
        <v>2.44</v>
      </c>
      <c r="Q40" s="91">
        <f t="shared" ref="Q40:Q45" si="7">IFERROR(VALUE(FIXED(VLOOKUP($BC40&amp;$C$33&amp;$BB$12&amp;"Maori",ethnicdata,9,FALSE),2)),"N/A")</f>
        <v>2.2400000000000002</v>
      </c>
      <c r="R40" s="91">
        <f t="shared" ref="R40:R45" si="8">IFERROR(VALUE(FIXED(VLOOKUP($BC40&amp;$C$33&amp;$BB$12&amp;"Maori",ethnicdata,11,FALSE),2)),"N/A")</f>
        <v>2.65</v>
      </c>
      <c r="S40" s="91"/>
      <c r="T40" s="22"/>
      <c r="U40" s="22"/>
      <c r="V40" s="22"/>
      <c r="W40" s="22"/>
      <c r="X40" s="22"/>
      <c r="BB40" s="21" t="s">
        <v>25</v>
      </c>
      <c r="BC40" s="21">
        <v>2011</v>
      </c>
      <c r="BD40" s="32">
        <f t="shared" ref="BD40:BD45" si="9">IFERROR(VALUE(FIXED(VLOOKUP($BC40&amp;$BB$29&amp;$BB$12&amp;"Maori",ethnicdata,7,FALSE),1)),NA())</f>
        <v>41.7</v>
      </c>
      <c r="BE40" s="32">
        <f t="shared" ref="BE40:BE45" si="10">IFERROR(VALUE(FIXED(VLOOKUP($BC40&amp;$BB$29&amp;$BB$12&amp;"Non-Maori",ethnicdata,7,FALSE),1)),NA())</f>
        <v>17.3</v>
      </c>
      <c r="BH40" s="21">
        <f t="shared" ref="BH40:BH45" si="11">D40-E40</f>
        <v>3.1000000000000014</v>
      </c>
      <c r="BI40" s="21">
        <f>F40-D40</f>
        <v>3</v>
      </c>
      <c r="BK40" s="21">
        <f t="shared" ref="BK40:BK45" si="12">G40-H40</f>
        <v>1.1999999999999993</v>
      </c>
      <c r="BL40" s="21">
        <f t="shared" ref="BL40:BL45" si="13">I40-G40</f>
        <v>1.3000000000000007</v>
      </c>
      <c r="BM40" s="21"/>
      <c r="BN40" s="21"/>
      <c r="BO40" s="21" t="s">
        <v>25</v>
      </c>
      <c r="BP40" s="21">
        <v>2011</v>
      </c>
      <c r="BQ40" s="32">
        <f t="shared" ref="BQ40:BQ45" si="14">IFERROR(VALUE(FIXED(VLOOKUP($BC40&amp;$BB$29&amp;$BB$12&amp;"Maori",ethnicdata,10,FALSE),2)),NA())</f>
        <v>2.44</v>
      </c>
      <c r="BR40" s="32"/>
      <c r="BS40" s="21"/>
      <c r="BT40" s="21"/>
      <c r="BU40" s="21">
        <f>P40-Q40</f>
        <v>0.19999999999999973</v>
      </c>
      <c r="BV40" s="21">
        <f>R40-P40</f>
        <v>0.20999999999999996</v>
      </c>
      <c r="BW40" s="21"/>
      <c r="BX40" s="21">
        <v>1</v>
      </c>
      <c r="BY40" s="21"/>
    </row>
    <row r="41" spans="2:77" x14ac:dyDescent="0.25">
      <c r="B41" s="22"/>
      <c r="C41" s="22" t="s">
        <v>26</v>
      </c>
      <c r="D41" s="90">
        <f t="shared" si="0"/>
        <v>40.299999999999997</v>
      </c>
      <c r="E41" s="91">
        <f t="shared" si="1"/>
        <v>37.700000000000003</v>
      </c>
      <c r="F41" s="91">
        <f t="shared" si="2"/>
        <v>42.9</v>
      </c>
      <c r="G41" s="90">
        <f t="shared" si="3"/>
        <v>16.3</v>
      </c>
      <c r="H41" s="91">
        <f t="shared" si="4"/>
        <v>15.1</v>
      </c>
      <c r="I41" s="91">
        <f t="shared" si="5"/>
        <v>17.600000000000001</v>
      </c>
      <c r="J41" s="22"/>
      <c r="K41" s="22"/>
      <c r="L41" s="22"/>
      <c r="M41" s="22"/>
      <c r="N41" s="22"/>
      <c r="O41" s="22" t="s">
        <v>26</v>
      </c>
      <c r="P41" s="90">
        <f t="shared" si="6"/>
        <v>2.4700000000000002</v>
      </c>
      <c r="Q41" s="91">
        <f t="shared" si="7"/>
        <v>2.25</v>
      </c>
      <c r="R41" s="91">
        <f t="shared" si="8"/>
        <v>2.71</v>
      </c>
      <c r="S41" s="91"/>
      <c r="T41" s="22"/>
      <c r="U41" s="22"/>
      <c r="V41" s="22"/>
      <c r="W41" s="22"/>
      <c r="X41" s="22"/>
      <c r="BB41" s="18" t="s">
        <v>26</v>
      </c>
      <c r="BC41" s="18">
        <v>2012</v>
      </c>
      <c r="BD41" s="32">
        <f t="shared" si="9"/>
        <v>40.299999999999997</v>
      </c>
      <c r="BE41" s="32">
        <f t="shared" si="10"/>
        <v>16.3</v>
      </c>
      <c r="BH41" s="21">
        <f t="shared" si="11"/>
        <v>2.5999999999999943</v>
      </c>
      <c r="BI41" s="21">
        <f t="shared" ref="BI41:BI45" si="15">F41-D41</f>
        <v>2.6000000000000014</v>
      </c>
      <c r="BK41" s="21">
        <f t="shared" si="12"/>
        <v>1.2000000000000011</v>
      </c>
      <c r="BL41" s="21">
        <f t="shared" si="13"/>
        <v>1.3000000000000007</v>
      </c>
      <c r="BM41" s="21"/>
      <c r="BN41" s="21"/>
      <c r="BO41" s="18" t="s">
        <v>26</v>
      </c>
      <c r="BP41" s="18">
        <v>2012</v>
      </c>
      <c r="BQ41" s="32">
        <f t="shared" si="14"/>
        <v>2.4700000000000002</v>
      </c>
      <c r="BR41" s="32"/>
      <c r="BS41" s="21"/>
      <c r="BT41" s="21"/>
      <c r="BU41" s="21">
        <f t="shared" ref="BU41:BU45" si="16">P41-Q41</f>
        <v>0.2200000000000002</v>
      </c>
      <c r="BV41" s="21">
        <f t="shared" ref="BV41:BV45" si="17">R41-P41</f>
        <v>0.23999999999999977</v>
      </c>
      <c r="BW41" s="21"/>
      <c r="BX41" s="21">
        <v>1</v>
      </c>
      <c r="BY41" s="21"/>
    </row>
    <row r="42" spans="2:77" x14ac:dyDescent="0.25">
      <c r="B42" s="22"/>
      <c r="C42" s="22" t="s">
        <v>27</v>
      </c>
      <c r="D42" s="90">
        <f t="shared" si="0"/>
        <v>42.2</v>
      </c>
      <c r="E42" s="91">
        <f t="shared" si="1"/>
        <v>39.6</v>
      </c>
      <c r="F42" s="91">
        <f t="shared" si="2"/>
        <v>44.9</v>
      </c>
      <c r="G42" s="90">
        <f t="shared" si="3"/>
        <v>15.6</v>
      </c>
      <c r="H42" s="91">
        <f t="shared" si="4"/>
        <v>14.6</v>
      </c>
      <c r="I42" s="91">
        <f t="shared" si="5"/>
        <v>16.8</v>
      </c>
      <c r="J42" s="22"/>
      <c r="K42" s="22"/>
      <c r="L42" s="22"/>
      <c r="M42" s="22"/>
      <c r="N42" s="22"/>
      <c r="O42" s="22" t="s">
        <v>27</v>
      </c>
      <c r="P42" s="90">
        <f t="shared" si="6"/>
        <v>2.7</v>
      </c>
      <c r="Q42" s="91">
        <f t="shared" si="7"/>
        <v>2.4700000000000002</v>
      </c>
      <c r="R42" s="91">
        <f t="shared" si="8"/>
        <v>2.96</v>
      </c>
      <c r="S42" s="91"/>
      <c r="T42" s="22"/>
      <c r="U42" s="22"/>
      <c r="V42" s="22"/>
      <c r="W42" s="22"/>
      <c r="X42" s="22"/>
      <c r="BB42" s="21" t="s">
        <v>27</v>
      </c>
      <c r="BC42" s="21">
        <v>2013</v>
      </c>
      <c r="BD42" s="32">
        <f t="shared" si="9"/>
        <v>42.2</v>
      </c>
      <c r="BE42" s="32">
        <f t="shared" si="10"/>
        <v>15.6</v>
      </c>
      <c r="BH42" s="21">
        <f t="shared" si="11"/>
        <v>2.6000000000000014</v>
      </c>
      <c r="BI42" s="21">
        <f t="shared" si="15"/>
        <v>2.6999999999999957</v>
      </c>
      <c r="BK42" s="21">
        <f t="shared" si="12"/>
        <v>1</v>
      </c>
      <c r="BL42" s="21">
        <f t="shared" si="13"/>
        <v>1.2000000000000011</v>
      </c>
      <c r="BM42" s="21"/>
      <c r="BN42" s="21"/>
      <c r="BO42" s="21" t="s">
        <v>27</v>
      </c>
      <c r="BP42" s="21">
        <v>2013</v>
      </c>
      <c r="BQ42" s="32">
        <f t="shared" si="14"/>
        <v>2.7</v>
      </c>
      <c r="BR42" s="32"/>
      <c r="BS42" s="21"/>
      <c r="BT42" s="21"/>
      <c r="BU42" s="21">
        <f t="shared" si="16"/>
        <v>0.22999999999999998</v>
      </c>
      <c r="BV42" s="21">
        <f t="shared" si="17"/>
        <v>0.25999999999999979</v>
      </c>
      <c r="BW42" s="21"/>
      <c r="BX42" s="21">
        <v>1</v>
      </c>
      <c r="BY42" s="21"/>
    </row>
    <row r="43" spans="2:77" x14ac:dyDescent="0.25">
      <c r="B43" s="22"/>
      <c r="C43" s="22" t="s">
        <v>28</v>
      </c>
      <c r="D43" s="90">
        <f t="shared" si="0"/>
        <v>39.700000000000003</v>
      </c>
      <c r="E43" s="91">
        <f t="shared" si="1"/>
        <v>36.9</v>
      </c>
      <c r="F43" s="91">
        <f t="shared" si="2"/>
        <v>42.5</v>
      </c>
      <c r="G43" s="90">
        <f t="shared" si="3"/>
        <v>14.9</v>
      </c>
      <c r="H43" s="91">
        <f t="shared" si="4"/>
        <v>14</v>
      </c>
      <c r="I43" s="91">
        <f t="shared" si="5"/>
        <v>15.9</v>
      </c>
      <c r="J43" s="22"/>
      <c r="K43" s="22"/>
      <c r="L43" s="22"/>
      <c r="M43" s="22"/>
      <c r="N43" s="22"/>
      <c r="O43" s="22" t="s">
        <v>28</v>
      </c>
      <c r="P43" s="90">
        <f t="shared" si="6"/>
        <v>2.66</v>
      </c>
      <c r="Q43" s="91">
        <f t="shared" si="7"/>
        <v>2.41</v>
      </c>
      <c r="R43" s="91">
        <f t="shared" si="8"/>
        <v>2.93</v>
      </c>
      <c r="S43" s="91"/>
      <c r="T43" s="22"/>
      <c r="U43" s="22"/>
      <c r="V43" s="22"/>
      <c r="W43" s="22"/>
      <c r="X43" s="22"/>
      <c r="BB43" s="21" t="s">
        <v>28</v>
      </c>
      <c r="BC43" s="32">
        <v>2014</v>
      </c>
      <c r="BD43" s="32">
        <f t="shared" si="9"/>
        <v>39.700000000000003</v>
      </c>
      <c r="BE43" s="32">
        <f t="shared" si="10"/>
        <v>14.9</v>
      </c>
      <c r="BH43" s="21">
        <f t="shared" si="11"/>
        <v>2.8000000000000043</v>
      </c>
      <c r="BI43" s="21">
        <f t="shared" si="15"/>
        <v>2.7999999999999972</v>
      </c>
      <c r="BK43" s="21">
        <f t="shared" si="12"/>
        <v>0.90000000000000036</v>
      </c>
      <c r="BL43" s="21">
        <f t="shared" si="13"/>
        <v>1</v>
      </c>
      <c r="BM43" s="21"/>
      <c r="BN43" s="21"/>
      <c r="BO43" s="21" t="s">
        <v>28</v>
      </c>
      <c r="BP43" s="32">
        <v>2014</v>
      </c>
      <c r="BQ43" s="32">
        <f t="shared" si="14"/>
        <v>2.66</v>
      </c>
      <c r="BR43" s="32"/>
      <c r="BS43" s="21"/>
      <c r="BT43" s="21"/>
      <c r="BU43" s="21">
        <f t="shared" si="16"/>
        <v>0.25</v>
      </c>
      <c r="BV43" s="21">
        <f t="shared" si="17"/>
        <v>0.27</v>
      </c>
      <c r="BW43" s="21"/>
      <c r="BX43" s="21">
        <v>1</v>
      </c>
      <c r="BY43" s="21"/>
    </row>
    <row r="44" spans="2:77" x14ac:dyDescent="0.25">
      <c r="B44" s="22"/>
      <c r="C44" s="22" t="s">
        <v>29</v>
      </c>
      <c r="D44" s="90">
        <f t="shared" si="0"/>
        <v>39.799999999999997</v>
      </c>
      <c r="E44" s="91">
        <f t="shared" si="1"/>
        <v>37.4</v>
      </c>
      <c r="F44" s="91">
        <f t="shared" si="2"/>
        <v>42.2</v>
      </c>
      <c r="G44" s="90">
        <f t="shared" si="3"/>
        <v>14.2</v>
      </c>
      <c r="H44" s="91">
        <f t="shared" si="4"/>
        <v>13.3</v>
      </c>
      <c r="I44" s="91">
        <f t="shared" si="5"/>
        <v>15.2</v>
      </c>
      <c r="J44" s="22"/>
      <c r="K44" s="22"/>
      <c r="L44" s="22"/>
      <c r="M44" s="22"/>
      <c r="N44" s="22"/>
      <c r="O44" s="22" t="s">
        <v>29</v>
      </c>
      <c r="P44" s="90">
        <f t="shared" si="6"/>
        <v>2.79</v>
      </c>
      <c r="Q44" s="91">
        <f t="shared" si="7"/>
        <v>2.54</v>
      </c>
      <c r="R44" s="91">
        <f t="shared" si="8"/>
        <v>3.05</v>
      </c>
      <c r="S44" s="91"/>
      <c r="T44" s="22"/>
      <c r="U44" s="22"/>
      <c r="V44" s="22"/>
      <c r="W44" s="22"/>
      <c r="X44" s="22"/>
      <c r="BB44" s="21" t="s">
        <v>29</v>
      </c>
      <c r="BC44" s="21">
        <v>2015</v>
      </c>
      <c r="BD44" s="32">
        <f t="shared" si="9"/>
        <v>39.799999999999997</v>
      </c>
      <c r="BE44" s="32">
        <f t="shared" si="10"/>
        <v>14.2</v>
      </c>
      <c r="BH44" s="21">
        <f t="shared" si="11"/>
        <v>2.3999999999999986</v>
      </c>
      <c r="BI44" s="21">
        <f t="shared" si="15"/>
        <v>2.4000000000000057</v>
      </c>
      <c r="BK44" s="21">
        <f t="shared" si="12"/>
        <v>0.89999999999999858</v>
      </c>
      <c r="BL44" s="21">
        <f t="shared" si="13"/>
        <v>1</v>
      </c>
      <c r="BM44" s="21"/>
      <c r="BN44" s="21"/>
      <c r="BO44" s="21" t="s">
        <v>29</v>
      </c>
      <c r="BP44" s="21">
        <v>2015</v>
      </c>
      <c r="BQ44" s="32">
        <f t="shared" si="14"/>
        <v>2.79</v>
      </c>
      <c r="BR44" s="32"/>
      <c r="BS44" s="21"/>
      <c r="BT44" s="21"/>
      <c r="BU44" s="21">
        <f t="shared" si="16"/>
        <v>0.25</v>
      </c>
      <c r="BV44" s="21">
        <f t="shared" si="17"/>
        <v>0.25999999999999979</v>
      </c>
      <c r="BW44" s="21"/>
      <c r="BX44" s="21">
        <v>1</v>
      </c>
      <c r="BY44" s="21"/>
    </row>
    <row r="45" spans="2:77" x14ac:dyDescent="0.25">
      <c r="B45" s="22"/>
      <c r="C45" s="93" t="s">
        <v>30</v>
      </c>
      <c r="D45" s="94">
        <f t="shared" si="0"/>
        <v>35.799999999999997</v>
      </c>
      <c r="E45" s="95">
        <f t="shared" si="1"/>
        <v>33.4</v>
      </c>
      <c r="F45" s="95">
        <f t="shared" si="2"/>
        <v>38.299999999999997</v>
      </c>
      <c r="G45" s="94">
        <f t="shared" si="3"/>
        <v>14.1</v>
      </c>
      <c r="H45" s="95">
        <f t="shared" si="4"/>
        <v>13.2</v>
      </c>
      <c r="I45" s="95">
        <f t="shared" si="5"/>
        <v>15.2</v>
      </c>
      <c r="J45" s="22"/>
      <c r="K45" s="22"/>
      <c r="L45" s="22"/>
      <c r="M45" s="22"/>
      <c r="N45" s="22"/>
      <c r="O45" s="93" t="s">
        <v>30</v>
      </c>
      <c r="P45" s="94">
        <f t="shared" si="6"/>
        <v>2.58</v>
      </c>
      <c r="Q45" s="95">
        <f t="shared" si="7"/>
        <v>2.38</v>
      </c>
      <c r="R45" s="95">
        <f t="shared" si="8"/>
        <v>2.8</v>
      </c>
      <c r="S45" s="91"/>
      <c r="T45" s="22"/>
      <c r="U45" s="22"/>
      <c r="V45" s="22"/>
      <c r="W45" s="22"/>
      <c r="X45" s="22"/>
      <c r="BB45" s="21" t="s">
        <v>30</v>
      </c>
      <c r="BC45" s="18">
        <v>2016</v>
      </c>
      <c r="BD45" s="32">
        <f t="shared" si="9"/>
        <v>35.799999999999997</v>
      </c>
      <c r="BE45" s="32">
        <f t="shared" si="10"/>
        <v>14.1</v>
      </c>
      <c r="BH45" s="21">
        <f t="shared" si="11"/>
        <v>2.3999999999999986</v>
      </c>
      <c r="BI45" s="21">
        <f t="shared" si="15"/>
        <v>2.5</v>
      </c>
      <c r="BK45" s="21">
        <f t="shared" si="12"/>
        <v>0.90000000000000036</v>
      </c>
      <c r="BL45" s="21">
        <f t="shared" si="13"/>
        <v>1.0999999999999996</v>
      </c>
      <c r="BM45" s="21"/>
      <c r="BN45" s="21"/>
      <c r="BO45" s="21" t="s">
        <v>30</v>
      </c>
      <c r="BP45" s="18">
        <v>2016</v>
      </c>
      <c r="BQ45" s="32">
        <f t="shared" si="14"/>
        <v>2.58</v>
      </c>
      <c r="BR45" s="32"/>
      <c r="BS45" s="21"/>
      <c r="BT45" s="21"/>
      <c r="BU45" s="21">
        <f t="shared" si="16"/>
        <v>0.20000000000000018</v>
      </c>
      <c r="BV45" s="21">
        <f t="shared" si="17"/>
        <v>0.21999999999999975</v>
      </c>
      <c r="BW45" s="21"/>
      <c r="BX45" s="21">
        <v>1</v>
      </c>
      <c r="BY45" s="21"/>
    </row>
    <row r="46" spans="2:77" x14ac:dyDescent="0.25">
      <c r="B46" s="22"/>
      <c r="C46" s="24"/>
      <c r="D46" s="24"/>
      <c r="E46" s="24"/>
      <c r="F46" s="24"/>
      <c r="G46" s="24"/>
      <c r="H46" s="24"/>
      <c r="I46" s="24"/>
      <c r="J46" s="24"/>
      <c r="K46" s="24"/>
      <c r="L46" s="24"/>
      <c r="M46" s="24"/>
      <c r="N46" s="24"/>
      <c r="O46" s="24"/>
      <c r="P46" s="24"/>
      <c r="Q46" s="24"/>
      <c r="R46" s="22"/>
      <c r="S46" s="22"/>
      <c r="T46" s="22"/>
      <c r="U46" s="22"/>
      <c r="V46" s="22"/>
      <c r="W46" s="22"/>
      <c r="X46" s="22"/>
      <c r="BK46" s="21"/>
      <c r="BL46" s="21"/>
      <c r="BM46" s="21"/>
      <c r="BN46" s="21"/>
      <c r="BO46" s="21"/>
      <c r="BP46" s="21"/>
      <c r="BQ46" s="21"/>
      <c r="BR46" s="21"/>
      <c r="BS46" s="21"/>
      <c r="BT46" s="21"/>
      <c r="BU46" s="21"/>
      <c r="BV46" s="21"/>
      <c r="BW46" s="21"/>
      <c r="BX46" s="21"/>
      <c r="BY46" s="21"/>
    </row>
    <row r="47" spans="2:77" x14ac:dyDescent="0.25">
      <c r="B47" s="22"/>
      <c r="C47" s="24" t="s">
        <v>33</v>
      </c>
      <c r="D47" s="24"/>
      <c r="E47" s="24"/>
      <c r="F47" s="24"/>
      <c r="G47" s="24"/>
      <c r="H47" s="24"/>
      <c r="I47" s="24"/>
      <c r="J47" s="24"/>
      <c r="K47" s="24"/>
      <c r="L47" s="24"/>
      <c r="M47" s="24"/>
      <c r="N47" s="24"/>
      <c r="O47" s="24" t="s">
        <v>33</v>
      </c>
      <c r="P47" s="24"/>
      <c r="Q47" s="24"/>
      <c r="R47" s="22"/>
      <c r="S47" s="22"/>
      <c r="T47" s="22"/>
      <c r="U47" s="22"/>
      <c r="V47" s="22"/>
      <c r="W47" s="22"/>
      <c r="X47" s="22"/>
      <c r="BA47" s="21" t="s">
        <v>6</v>
      </c>
      <c r="BB47" s="32" t="s">
        <v>24</v>
      </c>
      <c r="BC47" s="32">
        <v>2006</v>
      </c>
      <c r="BD47" s="32">
        <f>IFERROR(VALUE(FIXED(VLOOKUP($BC47&amp;$BB$29&amp;$BD$12&amp;"Maori",ethnicdata,7,FALSE),1)),NA())</f>
        <v>39.9</v>
      </c>
      <c r="BE47" s="32">
        <f>IFERROR(VALUE(FIXED(VLOOKUP($BC47&amp;$BB$29&amp;$BD$12&amp;"Non-Maori",ethnicdata,7,FALSE),1)),NA())</f>
        <v>21</v>
      </c>
      <c r="BK47" s="21"/>
      <c r="BL47" s="21"/>
      <c r="BM47" s="21"/>
      <c r="BN47" s="32" t="s">
        <v>63</v>
      </c>
      <c r="BO47" s="32" t="s">
        <v>24</v>
      </c>
      <c r="BP47" s="32">
        <v>2006</v>
      </c>
      <c r="BQ47" s="32">
        <f>IFERROR(VALUE(FIXED(VLOOKUP($BP47&amp;$BB$29&amp;$BD$12&amp;"Maori",ethnicdata,10,FALSE),2)),NA())</f>
        <v>1.89</v>
      </c>
      <c r="BR47" s="32"/>
      <c r="BS47" s="21"/>
      <c r="BT47" s="21"/>
      <c r="BU47" s="21"/>
      <c r="BV47" s="21"/>
      <c r="BW47" s="21"/>
      <c r="BX47" s="21"/>
      <c r="BY47" s="21"/>
    </row>
    <row r="48" spans="2:77" x14ac:dyDescent="0.25">
      <c r="B48" s="22"/>
      <c r="C48" s="24" t="s">
        <v>36</v>
      </c>
      <c r="D48" s="24"/>
      <c r="E48" s="24"/>
      <c r="F48" s="24"/>
      <c r="G48" s="24"/>
      <c r="H48" s="24"/>
      <c r="I48" s="24"/>
      <c r="J48" s="24"/>
      <c r="K48" s="24"/>
      <c r="L48" s="24"/>
      <c r="M48" s="24"/>
      <c r="N48" s="24"/>
      <c r="O48" s="24" t="s">
        <v>49</v>
      </c>
      <c r="P48" s="24"/>
      <c r="Q48" s="24"/>
      <c r="R48" s="22"/>
      <c r="S48" s="22"/>
      <c r="T48" s="22"/>
      <c r="U48" s="22"/>
      <c r="V48" s="22"/>
      <c r="W48" s="22"/>
      <c r="X48" s="22"/>
      <c r="BC48" s="21">
        <v>2007</v>
      </c>
      <c r="BD48" s="32"/>
      <c r="BE48" s="32"/>
      <c r="BK48" s="21"/>
      <c r="BL48" s="21"/>
      <c r="BM48" s="21"/>
      <c r="BN48" s="21"/>
      <c r="BO48" s="21"/>
      <c r="BP48" s="21">
        <v>2007</v>
      </c>
      <c r="BQ48" s="32"/>
      <c r="BR48" s="32"/>
      <c r="BS48" s="21"/>
      <c r="BT48" s="21"/>
      <c r="BU48" s="21"/>
      <c r="BV48" s="21"/>
      <c r="BW48" s="21"/>
      <c r="BX48" s="21"/>
      <c r="BY48" s="21"/>
    </row>
    <row r="49" spans="2:77" ht="12" customHeight="1" x14ac:dyDescent="0.25">
      <c r="B49" s="24"/>
      <c r="C49" s="24" t="s">
        <v>34</v>
      </c>
      <c r="D49" s="24"/>
      <c r="E49" s="24"/>
      <c r="F49" s="24"/>
      <c r="G49" s="24"/>
      <c r="H49" s="24"/>
      <c r="I49" s="24"/>
      <c r="J49" s="24"/>
      <c r="K49" s="24"/>
      <c r="L49" s="24"/>
      <c r="M49" s="24"/>
      <c r="N49" s="24"/>
      <c r="O49" s="24" t="s">
        <v>34</v>
      </c>
      <c r="P49" s="96"/>
      <c r="Q49" s="97"/>
      <c r="R49" s="22"/>
      <c r="S49" s="22"/>
      <c r="T49" s="22"/>
      <c r="U49" s="22"/>
      <c r="V49" s="22"/>
      <c r="W49" s="22"/>
      <c r="X49" s="22"/>
      <c r="BB49" s="18"/>
      <c r="BC49" s="18">
        <v>2008</v>
      </c>
      <c r="BD49" s="32"/>
      <c r="BE49" s="32"/>
      <c r="BK49" s="21"/>
      <c r="BL49" s="21"/>
      <c r="BM49" s="21"/>
      <c r="BN49" s="21"/>
      <c r="BO49" s="18"/>
      <c r="BP49" s="18">
        <v>2008</v>
      </c>
      <c r="BQ49" s="32"/>
      <c r="BR49" s="32"/>
      <c r="BS49" s="21"/>
      <c r="BT49" s="21"/>
      <c r="BU49" s="21"/>
      <c r="BV49" s="21"/>
      <c r="BW49" s="21"/>
      <c r="BX49" s="21"/>
      <c r="BY49" s="21"/>
    </row>
    <row r="50" spans="2:77" x14ac:dyDescent="0.25">
      <c r="B50" s="22"/>
      <c r="C50" s="24" t="s">
        <v>35</v>
      </c>
      <c r="D50" s="24"/>
      <c r="E50" s="24"/>
      <c r="F50" s="24"/>
      <c r="G50" s="24"/>
      <c r="H50" s="24"/>
      <c r="I50" s="24"/>
      <c r="J50" s="24"/>
      <c r="K50" s="24"/>
      <c r="L50" s="24"/>
      <c r="M50" s="24"/>
      <c r="N50" s="24"/>
      <c r="O50" s="24" t="s">
        <v>35</v>
      </c>
      <c r="P50" s="24"/>
      <c r="Q50" s="97"/>
      <c r="R50" s="22"/>
      <c r="S50" s="22"/>
      <c r="T50" s="22"/>
      <c r="U50" s="22"/>
      <c r="V50" s="22"/>
      <c r="W50" s="22"/>
      <c r="X50" s="22"/>
      <c r="BC50" s="21">
        <v>2009</v>
      </c>
      <c r="BD50" s="32"/>
      <c r="BE50" s="32"/>
      <c r="BK50" s="21"/>
      <c r="BL50" s="21"/>
      <c r="BM50" s="21"/>
      <c r="BN50" s="21"/>
      <c r="BO50" s="21"/>
      <c r="BP50" s="21">
        <v>2009</v>
      </c>
      <c r="BQ50" s="32"/>
      <c r="BR50" s="32"/>
      <c r="BS50" s="21"/>
      <c r="BT50" s="21"/>
      <c r="BU50" s="21"/>
      <c r="BV50" s="21"/>
      <c r="BW50" s="21"/>
      <c r="BX50" s="21"/>
      <c r="BY50" s="21"/>
    </row>
    <row r="51" spans="2:77" x14ac:dyDescent="0.25">
      <c r="B51" s="24"/>
      <c r="C51" s="24" t="s">
        <v>124</v>
      </c>
      <c r="D51" s="24"/>
      <c r="E51" s="24"/>
      <c r="F51" s="24"/>
      <c r="G51" s="24"/>
      <c r="H51" s="24"/>
      <c r="I51" s="24"/>
      <c r="J51" s="24"/>
      <c r="K51" s="24"/>
      <c r="L51" s="24"/>
      <c r="M51" s="24"/>
      <c r="N51" s="24"/>
      <c r="O51" s="24" t="s">
        <v>50</v>
      </c>
      <c r="P51" s="24"/>
      <c r="Q51" s="22"/>
      <c r="R51" s="22"/>
      <c r="S51" s="22"/>
      <c r="T51" s="22"/>
      <c r="U51" s="22"/>
      <c r="V51" s="22"/>
      <c r="W51" s="22"/>
      <c r="X51" s="22"/>
      <c r="BC51" s="32">
        <v>2010</v>
      </c>
      <c r="BD51" s="32"/>
      <c r="BE51" s="32"/>
      <c r="BK51" s="21"/>
      <c r="BL51" s="21"/>
      <c r="BM51" s="21"/>
      <c r="BN51" s="21"/>
      <c r="BO51" s="21"/>
      <c r="BP51" s="32">
        <v>2010</v>
      </c>
      <c r="BQ51" s="32"/>
      <c r="BR51" s="32"/>
      <c r="BS51" s="21"/>
      <c r="BT51" s="21"/>
      <c r="BU51" s="21"/>
      <c r="BV51" s="21"/>
      <c r="BW51" s="21"/>
      <c r="BX51" s="21"/>
      <c r="BY51" s="21"/>
    </row>
    <row r="52" spans="2:77" x14ac:dyDescent="0.25">
      <c r="B52" s="24"/>
      <c r="C52" s="98" t="s">
        <v>119</v>
      </c>
      <c r="D52" s="24"/>
      <c r="E52" s="24"/>
      <c r="F52" s="24"/>
      <c r="G52" s="24"/>
      <c r="H52" s="24"/>
      <c r="I52" s="24"/>
      <c r="J52" s="24"/>
      <c r="K52" s="24"/>
      <c r="L52" s="24"/>
      <c r="M52" s="24"/>
      <c r="N52" s="24"/>
      <c r="O52" s="98" t="s">
        <v>119</v>
      </c>
      <c r="P52" s="24"/>
      <c r="Q52" s="22"/>
      <c r="R52" s="22"/>
      <c r="S52" s="22"/>
      <c r="T52" s="22"/>
      <c r="U52" s="22"/>
      <c r="V52" s="22"/>
      <c r="W52" s="22"/>
      <c r="X52" s="22"/>
      <c r="BB52" s="21" t="s">
        <v>25</v>
      </c>
      <c r="BC52" s="21">
        <v>2011</v>
      </c>
      <c r="BD52" s="32">
        <f t="shared" ref="BD52:BD57" si="18">IFERROR(VALUE(FIXED(VLOOKUP($BC52&amp;$BB$29&amp;$BD$12&amp;"Maori",ethnicdata,7,FALSE),1)),NA())</f>
        <v>37.4</v>
      </c>
      <c r="BE52" s="32">
        <f t="shared" ref="BE52:BE57" si="19">IFERROR(VALUE(FIXED(VLOOKUP($BC52&amp;$BB$29&amp;$BD$12&amp;"Non-Maori",ethnicdata,7,FALSE),1)),NA())</f>
        <v>18.600000000000001</v>
      </c>
      <c r="BK52" s="21"/>
      <c r="BL52" s="21"/>
      <c r="BM52" s="21"/>
      <c r="BN52" s="21"/>
      <c r="BO52" s="21" t="s">
        <v>25</v>
      </c>
      <c r="BP52" s="21">
        <v>2011</v>
      </c>
      <c r="BQ52" s="32">
        <f t="shared" ref="BQ52:BQ57" si="20">IFERROR(VALUE(FIXED(VLOOKUP($BP52&amp;$BB$29&amp;$BD$12&amp;"Maori",ethnicdata,10,FALSE),2)),NA())</f>
        <v>2.02</v>
      </c>
      <c r="BR52" s="32"/>
      <c r="BS52" s="21"/>
      <c r="BT52" s="21"/>
      <c r="BU52" s="21"/>
      <c r="BV52" s="21"/>
      <c r="BW52" s="21"/>
      <c r="BX52" s="21"/>
      <c r="BY52" s="21"/>
    </row>
    <row r="53" spans="2:77" x14ac:dyDescent="0.25">
      <c r="B53" s="24"/>
      <c r="C53" s="24" t="s">
        <v>120</v>
      </c>
      <c r="D53" s="24"/>
      <c r="E53" s="24"/>
      <c r="F53" s="24"/>
      <c r="G53" s="24"/>
      <c r="H53" s="24"/>
      <c r="I53" s="24"/>
      <c r="J53" s="24"/>
      <c r="K53" s="24"/>
      <c r="L53" s="24"/>
      <c r="M53" s="24"/>
      <c r="N53" s="24"/>
      <c r="O53" s="24" t="s">
        <v>120</v>
      </c>
      <c r="P53" s="24"/>
      <c r="Q53" s="22"/>
      <c r="R53" s="22"/>
      <c r="S53" s="22"/>
      <c r="T53" s="22"/>
      <c r="U53" s="22"/>
      <c r="V53" s="22"/>
      <c r="W53" s="22"/>
      <c r="X53" s="22"/>
      <c r="BB53" s="18" t="s">
        <v>26</v>
      </c>
      <c r="BC53" s="18">
        <v>2012</v>
      </c>
      <c r="BD53" s="32">
        <f t="shared" si="18"/>
        <v>37.700000000000003</v>
      </c>
      <c r="BE53" s="32">
        <f t="shared" si="19"/>
        <v>18.7</v>
      </c>
      <c r="BK53" s="21"/>
      <c r="BL53" s="21"/>
      <c r="BM53" s="21"/>
      <c r="BN53" s="21"/>
      <c r="BO53" s="18" t="s">
        <v>26</v>
      </c>
      <c r="BP53" s="18">
        <v>2012</v>
      </c>
      <c r="BQ53" s="32">
        <f t="shared" si="20"/>
        <v>2.02</v>
      </c>
      <c r="BR53" s="32"/>
      <c r="BS53" s="21"/>
      <c r="BT53" s="21"/>
      <c r="BU53" s="21"/>
      <c r="BV53" s="21"/>
      <c r="BW53" s="21"/>
      <c r="BX53" s="21"/>
      <c r="BY53" s="21"/>
    </row>
    <row r="54" spans="2:77" x14ac:dyDescent="0.25">
      <c r="B54" s="24"/>
      <c r="C54" s="24" t="s">
        <v>121</v>
      </c>
      <c r="D54" s="24"/>
      <c r="E54" s="24"/>
      <c r="F54" s="24"/>
      <c r="G54" s="24"/>
      <c r="H54" s="24"/>
      <c r="I54" s="24"/>
      <c r="J54" s="24"/>
      <c r="K54" s="24"/>
      <c r="L54" s="24"/>
      <c r="M54" s="24"/>
      <c r="N54" s="24"/>
      <c r="O54" s="24" t="s">
        <v>121</v>
      </c>
      <c r="P54" s="24"/>
      <c r="Q54" s="22"/>
      <c r="R54" s="22"/>
      <c r="S54" s="22"/>
      <c r="T54" s="22"/>
      <c r="U54" s="22"/>
      <c r="V54" s="22"/>
      <c r="W54" s="22"/>
      <c r="X54" s="22"/>
      <c r="BB54" s="21" t="s">
        <v>27</v>
      </c>
      <c r="BC54" s="21">
        <v>2013</v>
      </c>
      <c r="BD54" s="32">
        <f t="shared" si="18"/>
        <v>41.6</v>
      </c>
      <c r="BE54" s="32">
        <f t="shared" si="19"/>
        <v>18</v>
      </c>
      <c r="BK54" s="21"/>
      <c r="BL54" s="21"/>
      <c r="BM54" s="21"/>
      <c r="BN54" s="21"/>
      <c r="BO54" s="21" t="s">
        <v>27</v>
      </c>
      <c r="BP54" s="21">
        <v>2013</v>
      </c>
      <c r="BQ54" s="32">
        <f t="shared" si="20"/>
        <v>2.31</v>
      </c>
      <c r="BR54" s="32"/>
      <c r="BS54" s="21"/>
      <c r="BT54" s="21"/>
      <c r="BU54" s="21"/>
      <c r="BV54" s="21"/>
      <c r="BW54" s="21"/>
      <c r="BX54" s="21"/>
      <c r="BY54" s="21"/>
    </row>
    <row r="55" spans="2:77" x14ac:dyDescent="0.25">
      <c r="B55" s="24"/>
      <c r="C55" s="24"/>
      <c r="D55" s="24"/>
      <c r="E55" s="24"/>
      <c r="F55" s="24"/>
      <c r="G55" s="24"/>
      <c r="H55" s="24"/>
      <c r="I55" s="24"/>
      <c r="J55" s="24"/>
      <c r="K55" s="24"/>
      <c r="L55" s="24"/>
      <c r="M55" s="24"/>
      <c r="N55" s="24"/>
      <c r="O55" s="24"/>
      <c r="P55" s="24"/>
      <c r="Q55" s="22"/>
      <c r="R55" s="22"/>
      <c r="S55" s="22"/>
      <c r="T55" s="22"/>
      <c r="U55" s="22"/>
      <c r="V55" s="22"/>
      <c r="W55" s="22"/>
      <c r="X55" s="22"/>
      <c r="BB55" s="21" t="s">
        <v>28</v>
      </c>
      <c r="BC55" s="32">
        <v>2014</v>
      </c>
      <c r="BD55" s="32">
        <f t="shared" si="18"/>
        <v>35.5</v>
      </c>
      <c r="BE55" s="32">
        <f t="shared" si="19"/>
        <v>18.100000000000001</v>
      </c>
      <c r="BK55" s="21"/>
      <c r="BL55" s="21"/>
      <c r="BM55" s="21"/>
      <c r="BN55" s="21"/>
      <c r="BO55" s="21" t="s">
        <v>28</v>
      </c>
      <c r="BP55" s="32">
        <v>2014</v>
      </c>
      <c r="BQ55" s="32">
        <f t="shared" si="20"/>
        <v>1.97</v>
      </c>
      <c r="BR55" s="32"/>
      <c r="BS55" s="21"/>
      <c r="BT55" s="21"/>
      <c r="BU55" s="21"/>
      <c r="BV55" s="21"/>
      <c r="BW55" s="21"/>
      <c r="BX55" s="21"/>
      <c r="BY55" s="21"/>
    </row>
    <row r="56" spans="2:77" x14ac:dyDescent="0.25">
      <c r="B56" s="22"/>
      <c r="C56" s="24" t="s">
        <v>32</v>
      </c>
      <c r="D56" s="24"/>
      <c r="E56" s="24"/>
      <c r="F56" s="24"/>
      <c r="G56" s="24"/>
      <c r="H56" s="24"/>
      <c r="I56" s="24"/>
      <c r="J56" s="24"/>
      <c r="K56" s="24"/>
      <c r="L56" s="24"/>
      <c r="M56" s="24"/>
      <c r="N56" s="24"/>
      <c r="O56" s="24" t="s">
        <v>32</v>
      </c>
      <c r="P56" s="96"/>
      <c r="Q56" s="97"/>
      <c r="R56" s="22"/>
      <c r="S56" s="22"/>
      <c r="T56" s="22"/>
      <c r="U56" s="22"/>
      <c r="V56" s="22"/>
      <c r="W56" s="22"/>
      <c r="X56" s="22"/>
      <c r="BB56" s="21" t="s">
        <v>29</v>
      </c>
      <c r="BC56" s="21">
        <v>2015</v>
      </c>
      <c r="BD56" s="32">
        <f t="shared" si="18"/>
        <v>38.4</v>
      </c>
      <c r="BE56" s="32">
        <f t="shared" si="19"/>
        <v>16.899999999999999</v>
      </c>
      <c r="BK56" s="21"/>
      <c r="BL56" s="21"/>
      <c r="BM56" s="21"/>
      <c r="BN56" s="21"/>
      <c r="BO56" s="21" t="s">
        <v>29</v>
      </c>
      <c r="BP56" s="21">
        <v>2015</v>
      </c>
      <c r="BQ56" s="32">
        <f t="shared" si="20"/>
        <v>2.2599999999999998</v>
      </c>
      <c r="BR56" s="32"/>
      <c r="BS56" s="21"/>
      <c r="BT56" s="21"/>
      <c r="BU56" s="21"/>
      <c r="BV56" s="21"/>
      <c r="BW56" s="21"/>
      <c r="BX56" s="21"/>
      <c r="BY56" s="21"/>
    </row>
    <row r="57" spans="2:77" x14ac:dyDescent="0.25">
      <c r="B57" s="22"/>
      <c r="C57" s="24" t="s">
        <v>31</v>
      </c>
      <c r="D57" s="24"/>
      <c r="E57" s="24"/>
      <c r="F57" s="24"/>
      <c r="G57" s="24"/>
      <c r="H57" s="24"/>
      <c r="I57" s="24"/>
      <c r="J57" s="24"/>
      <c r="K57" s="24"/>
      <c r="L57" s="24"/>
      <c r="M57" s="24"/>
      <c r="N57" s="24"/>
      <c r="O57" s="24" t="s">
        <v>31</v>
      </c>
      <c r="P57" s="96"/>
      <c r="Q57" s="97"/>
      <c r="R57" s="22"/>
      <c r="S57" s="22"/>
      <c r="T57" s="22"/>
      <c r="U57" s="22"/>
      <c r="V57" s="22"/>
      <c r="W57" s="22"/>
      <c r="X57" s="22"/>
      <c r="BB57" s="21" t="s">
        <v>30</v>
      </c>
      <c r="BC57" s="18">
        <v>2016</v>
      </c>
      <c r="BD57" s="32">
        <f t="shared" si="18"/>
        <v>32.799999999999997</v>
      </c>
      <c r="BE57" s="32">
        <f t="shared" si="19"/>
        <v>16.899999999999999</v>
      </c>
      <c r="BK57" s="21"/>
      <c r="BL57" s="21"/>
      <c r="BM57" s="21"/>
      <c r="BN57" s="21"/>
      <c r="BO57" s="21" t="s">
        <v>30</v>
      </c>
      <c r="BP57" s="18">
        <v>2016</v>
      </c>
      <c r="BQ57" s="32">
        <f t="shared" si="20"/>
        <v>1.97</v>
      </c>
      <c r="BR57" s="32"/>
      <c r="BS57" s="21"/>
      <c r="BT57" s="21"/>
      <c r="BU57" s="21"/>
      <c r="BV57" s="21"/>
      <c r="BW57" s="21"/>
      <c r="BX57" s="21"/>
      <c r="BY57" s="21"/>
    </row>
    <row r="58" spans="2:77" x14ac:dyDescent="0.25">
      <c r="B58" s="22"/>
      <c r="C58" s="24"/>
      <c r="D58" s="22"/>
      <c r="E58" s="22"/>
      <c r="F58" s="22"/>
      <c r="G58" s="22"/>
      <c r="H58" s="22"/>
      <c r="I58" s="22"/>
      <c r="J58" s="22"/>
      <c r="K58" s="22"/>
      <c r="L58" s="22"/>
      <c r="M58" s="22"/>
      <c r="N58" s="22"/>
      <c r="O58" s="97"/>
      <c r="P58" s="97"/>
      <c r="Q58" s="97"/>
      <c r="R58" s="22"/>
      <c r="S58" s="22"/>
      <c r="T58" s="22"/>
      <c r="U58" s="22"/>
      <c r="V58" s="22"/>
      <c r="W58" s="22"/>
      <c r="X58" s="22"/>
      <c r="BA58" s="21" t="s">
        <v>7</v>
      </c>
      <c r="BB58" s="32" t="s">
        <v>24</v>
      </c>
      <c r="BC58" s="32">
        <v>2006</v>
      </c>
      <c r="BD58" s="32">
        <f>IFERROR(VALUE(FIXED(VLOOKUP($BC58&amp;$BB$29&amp;$BC$12&amp;"Maori",ethnicdata,7,FALSE),1)),NA())</f>
        <v>46</v>
      </c>
      <c r="BE58" s="32">
        <f>IFERROR(VALUE(FIXED(VLOOKUP($BC58&amp;$BB$29&amp;$BC$12&amp;"Non-Maori",ethnicdata,7,FALSE),1)),NA())</f>
        <v>17.100000000000001</v>
      </c>
      <c r="BK58" s="21"/>
      <c r="BL58" s="21"/>
      <c r="BM58" s="21"/>
      <c r="BN58" s="32" t="s">
        <v>64</v>
      </c>
      <c r="BO58" s="32" t="s">
        <v>24</v>
      </c>
      <c r="BP58" s="32">
        <v>2006</v>
      </c>
      <c r="BQ58" s="32">
        <f>IFERROR(VALUE(FIXED(VLOOKUP($BP58&amp;$BB$29&amp;$BC$12&amp;"Maori",ethnicdata,10,FALSE),2)),NA())</f>
        <v>2.71</v>
      </c>
      <c r="BR58" s="32"/>
      <c r="BS58" s="21"/>
      <c r="BT58" s="21"/>
      <c r="BU58" s="21"/>
      <c r="BV58" s="21"/>
      <c r="BW58" s="21"/>
      <c r="BX58" s="21"/>
      <c r="BY58" s="21"/>
    </row>
    <row r="59" spans="2:77" x14ac:dyDescent="0.25">
      <c r="O59" s="64"/>
      <c r="P59" s="64"/>
      <c r="Q59" s="64"/>
      <c r="BC59" s="21">
        <v>2007</v>
      </c>
      <c r="BD59" s="32"/>
      <c r="BE59" s="32"/>
      <c r="BK59" s="21"/>
      <c r="BL59" s="21"/>
      <c r="BM59" s="21"/>
      <c r="BN59" s="21"/>
      <c r="BO59" s="21"/>
      <c r="BP59" s="21">
        <v>2007</v>
      </c>
      <c r="BQ59" s="32"/>
      <c r="BR59" s="32"/>
      <c r="BS59" s="21"/>
      <c r="BT59" s="21"/>
      <c r="BU59" s="21"/>
      <c r="BV59" s="21"/>
      <c r="BW59" s="21"/>
      <c r="BX59" s="21"/>
      <c r="BY59" s="21"/>
    </row>
    <row r="60" spans="2:77" x14ac:dyDescent="0.25">
      <c r="D60" s="99"/>
      <c r="E60" s="99"/>
      <c r="F60" s="99"/>
      <c r="O60" s="64"/>
      <c r="P60" s="64"/>
      <c r="Q60" s="64"/>
      <c r="BB60" s="18"/>
      <c r="BC60" s="18">
        <v>2008</v>
      </c>
      <c r="BD60" s="32"/>
      <c r="BE60" s="32"/>
      <c r="BK60" s="21"/>
      <c r="BL60" s="21"/>
      <c r="BM60" s="21"/>
      <c r="BN60" s="21"/>
      <c r="BO60" s="18"/>
      <c r="BP60" s="18">
        <v>2008</v>
      </c>
      <c r="BQ60" s="32"/>
      <c r="BR60" s="32"/>
      <c r="BS60" s="21"/>
      <c r="BT60" s="21"/>
      <c r="BU60" s="21"/>
      <c r="BV60" s="21"/>
      <c r="BW60" s="21"/>
      <c r="BX60" s="21"/>
      <c r="BY60" s="21"/>
    </row>
    <row r="61" spans="2:77" x14ac:dyDescent="0.25">
      <c r="D61" s="99"/>
      <c r="E61" s="99"/>
      <c r="F61" s="99"/>
      <c r="O61" s="64"/>
      <c r="P61" s="64"/>
      <c r="Q61" s="64"/>
      <c r="BC61" s="21">
        <v>2009</v>
      </c>
      <c r="BD61" s="32"/>
      <c r="BE61" s="32"/>
      <c r="BK61" s="21"/>
      <c r="BL61" s="21"/>
      <c r="BM61" s="21"/>
      <c r="BN61" s="21"/>
      <c r="BO61" s="21"/>
      <c r="BP61" s="21">
        <v>2009</v>
      </c>
      <c r="BQ61" s="32"/>
      <c r="BR61" s="21"/>
      <c r="BS61" s="21"/>
      <c r="BT61" s="21"/>
      <c r="BU61" s="21"/>
      <c r="BV61" s="21"/>
      <c r="BW61" s="21"/>
      <c r="BX61" s="21"/>
      <c r="BY61" s="21"/>
    </row>
    <row r="62" spans="2:77" x14ac:dyDescent="0.25">
      <c r="D62" s="99"/>
      <c r="E62" s="99"/>
      <c r="F62" s="99"/>
      <c r="O62" s="64"/>
      <c r="P62" s="64"/>
      <c r="Q62" s="64"/>
      <c r="BC62" s="32">
        <v>2010</v>
      </c>
      <c r="BD62" s="32"/>
      <c r="BE62" s="32"/>
      <c r="BK62" s="21"/>
      <c r="BL62" s="21"/>
      <c r="BM62" s="21"/>
      <c r="BN62" s="21"/>
      <c r="BO62" s="21"/>
      <c r="BP62" s="32">
        <v>2010</v>
      </c>
      <c r="BQ62" s="32"/>
      <c r="BR62" s="32"/>
      <c r="BS62" s="21"/>
      <c r="BT62" s="21"/>
      <c r="BU62" s="21"/>
      <c r="BV62" s="21"/>
      <c r="BW62" s="21"/>
      <c r="BX62" s="21"/>
      <c r="BY62" s="21"/>
    </row>
    <row r="63" spans="2:77" x14ac:dyDescent="0.25">
      <c r="D63" s="99"/>
      <c r="E63" s="99"/>
      <c r="F63" s="99"/>
      <c r="O63" s="64"/>
      <c r="P63" s="64"/>
      <c r="Q63" s="64"/>
      <c r="BB63" s="21" t="s">
        <v>25</v>
      </c>
      <c r="BC63" s="21">
        <v>2011</v>
      </c>
      <c r="BD63" s="32">
        <f t="shared" ref="BD63:BD68" si="21">IFERROR(VALUE(FIXED(VLOOKUP($BC63&amp;$BB$29&amp;$BC$12&amp;"Maori",ethnicdata,7,FALSE),1)),NA())</f>
        <v>45.1</v>
      </c>
      <c r="BE63" s="32">
        <f t="shared" ref="BE63:BE68" si="22">IFERROR(VALUE(FIXED(VLOOKUP($BC63&amp;$BB$29&amp;$BC$12&amp;"Non-Maori",ethnicdata,7,FALSE),1)),NA())</f>
        <v>16.100000000000001</v>
      </c>
      <c r="BK63" s="21"/>
      <c r="BL63" s="21"/>
      <c r="BM63" s="21"/>
      <c r="BN63" s="21"/>
      <c r="BO63" s="21" t="s">
        <v>25</v>
      </c>
      <c r="BP63" s="21">
        <v>2011</v>
      </c>
      <c r="BQ63" s="32">
        <f t="shared" ref="BQ63:BQ68" si="23">IFERROR(VALUE(FIXED(VLOOKUP($BP63&amp;$BB$29&amp;$BC$12&amp;"Maori",ethnicdata,10,FALSE),2)),NA())</f>
        <v>2.89</v>
      </c>
      <c r="BR63" s="32"/>
      <c r="BS63" s="21"/>
      <c r="BT63" s="21"/>
      <c r="BU63" s="21"/>
      <c r="BV63" s="21"/>
      <c r="BW63" s="21"/>
      <c r="BX63" s="21"/>
      <c r="BY63" s="21"/>
    </row>
    <row r="64" spans="2:77" x14ac:dyDescent="0.25">
      <c r="D64" s="99"/>
      <c r="E64" s="99"/>
      <c r="F64" s="99"/>
      <c r="O64" s="64"/>
      <c r="P64" s="64"/>
      <c r="Q64" s="64"/>
      <c r="BB64" s="18" t="s">
        <v>26</v>
      </c>
      <c r="BC64" s="18">
        <v>2012</v>
      </c>
      <c r="BD64" s="32">
        <f t="shared" si="21"/>
        <v>42.7</v>
      </c>
      <c r="BE64" s="32">
        <f t="shared" si="22"/>
        <v>14</v>
      </c>
      <c r="BK64" s="21"/>
      <c r="BL64" s="21"/>
      <c r="BM64" s="21"/>
      <c r="BN64" s="21"/>
      <c r="BO64" s="18" t="s">
        <v>26</v>
      </c>
      <c r="BP64" s="18">
        <v>2012</v>
      </c>
      <c r="BQ64" s="32">
        <f t="shared" si="23"/>
        <v>3.01</v>
      </c>
      <c r="BR64" s="32"/>
      <c r="BS64" s="21"/>
      <c r="BT64" s="21"/>
      <c r="BU64" s="21"/>
      <c r="BV64" s="21"/>
      <c r="BW64" s="21"/>
      <c r="BX64" s="21"/>
      <c r="BY64" s="21"/>
    </row>
    <row r="65" spans="4:77" x14ac:dyDescent="0.25">
      <c r="D65" s="99"/>
      <c r="E65" s="99"/>
      <c r="F65" s="99"/>
      <c r="O65" s="64"/>
      <c r="P65" s="64"/>
      <c r="Q65" s="64"/>
      <c r="BB65" s="21" t="s">
        <v>27</v>
      </c>
      <c r="BC65" s="21">
        <v>2013</v>
      </c>
      <c r="BD65" s="32">
        <f t="shared" si="21"/>
        <v>42.7</v>
      </c>
      <c r="BE65" s="32">
        <f t="shared" si="22"/>
        <v>13.3</v>
      </c>
      <c r="BK65" s="21"/>
      <c r="BL65" s="21"/>
      <c r="BM65" s="21"/>
      <c r="BN65" s="21"/>
      <c r="BO65" s="21" t="s">
        <v>27</v>
      </c>
      <c r="BP65" s="21">
        <v>2013</v>
      </c>
      <c r="BQ65" s="32">
        <f t="shared" si="23"/>
        <v>3.22</v>
      </c>
      <c r="BR65" s="32"/>
      <c r="BS65" s="21"/>
      <c r="BT65" s="21"/>
      <c r="BU65" s="21"/>
      <c r="BV65" s="21"/>
      <c r="BW65" s="21"/>
      <c r="BX65" s="21"/>
      <c r="BY65" s="21"/>
    </row>
    <row r="66" spans="4:77" x14ac:dyDescent="0.25">
      <c r="D66" s="99"/>
      <c r="E66" s="99"/>
      <c r="F66" s="99"/>
      <c r="O66" s="64"/>
      <c r="P66" s="64"/>
      <c r="Q66" s="64"/>
      <c r="BB66" s="21" t="s">
        <v>28</v>
      </c>
      <c r="BC66" s="32">
        <v>2014</v>
      </c>
      <c r="BD66" s="32">
        <f t="shared" si="21"/>
        <v>43.4</v>
      </c>
      <c r="BE66" s="32">
        <f t="shared" si="22"/>
        <v>11.7</v>
      </c>
      <c r="BK66" s="21"/>
      <c r="BL66" s="21"/>
      <c r="BM66" s="21"/>
      <c r="BN66" s="21"/>
      <c r="BO66" s="21" t="s">
        <v>28</v>
      </c>
      <c r="BP66" s="32">
        <v>2014</v>
      </c>
      <c r="BQ66" s="32">
        <f t="shared" si="23"/>
        <v>3.63</v>
      </c>
      <c r="BR66" s="32"/>
      <c r="BS66" s="21"/>
      <c r="BT66" s="21"/>
      <c r="BU66" s="21"/>
      <c r="BV66" s="21"/>
      <c r="BW66" s="21"/>
      <c r="BX66" s="21"/>
      <c r="BY66" s="21"/>
    </row>
    <row r="67" spans="4:77" x14ac:dyDescent="0.25">
      <c r="D67" s="99"/>
      <c r="E67" s="99"/>
      <c r="F67" s="99"/>
      <c r="O67" s="64"/>
      <c r="P67" s="64"/>
      <c r="Q67" s="64"/>
      <c r="BB67" s="21" t="s">
        <v>29</v>
      </c>
      <c r="BC67" s="21">
        <v>2015</v>
      </c>
      <c r="BD67" s="32">
        <f t="shared" si="21"/>
        <v>41.1</v>
      </c>
      <c r="BE67" s="32">
        <f t="shared" si="22"/>
        <v>11.5</v>
      </c>
      <c r="BK67" s="21"/>
      <c r="BL67" s="21"/>
      <c r="BM67" s="21"/>
      <c r="BN67" s="21"/>
      <c r="BO67" s="21" t="s">
        <v>29</v>
      </c>
      <c r="BP67" s="21">
        <v>2015</v>
      </c>
      <c r="BQ67" s="32">
        <f t="shared" si="23"/>
        <v>3.5</v>
      </c>
      <c r="BR67" s="32"/>
      <c r="BS67" s="21"/>
      <c r="BT67" s="21"/>
      <c r="BU67" s="21"/>
      <c r="BV67" s="21"/>
      <c r="BW67" s="21"/>
      <c r="BX67" s="21"/>
      <c r="BY67" s="21"/>
    </row>
    <row r="68" spans="4:77" x14ac:dyDescent="0.25">
      <c r="D68" s="99"/>
      <c r="E68" s="99"/>
      <c r="F68" s="99"/>
      <c r="O68" s="64"/>
      <c r="P68" s="64"/>
      <c r="Q68" s="64"/>
      <c r="BB68" s="21" t="s">
        <v>30</v>
      </c>
      <c r="BC68" s="18">
        <v>2016</v>
      </c>
      <c r="BD68" s="32">
        <f t="shared" si="21"/>
        <v>38.700000000000003</v>
      </c>
      <c r="BE68" s="32">
        <f t="shared" si="22"/>
        <v>11.4</v>
      </c>
      <c r="BK68" s="21"/>
      <c r="BL68" s="21"/>
      <c r="BM68" s="21"/>
      <c r="BN68" s="21"/>
      <c r="BO68" s="21" t="s">
        <v>30</v>
      </c>
      <c r="BP68" s="18">
        <v>2016</v>
      </c>
      <c r="BQ68" s="32">
        <f t="shared" si="23"/>
        <v>3.43</v>
      </c>
      <c r="BR68" s="32"/>
      <c r="BS68" s="21"/>
      <c r="BT68" s="21"/>
      <c r="BU68" s="21"/>
      <c r="BV68" s="21"/>
      <c r="BW68" s="21"/>
      <c r="BX68" s="21"/>
      <c r="BY68" s="21"/>
    </row>
    <row r="69" spans="4:77" x14ac:dyDescent="0.25">
      <c r="D69" s="99"/>
      <c r="E69" s="99"/>
      <c r="F69" s="99"/>
      <c r="O69" s="64"/>
      <c r="P69" s="64"/>
      <c r="Q69" s="64"/>
      <c r="BC69" s="18"/>
      <c r="BD69" s="32"/>
      <c r="BE69" s="32"/>
      <c r="BK69" s="21"/>
      <c r="BL69" s="21"/>
      <c r="BM69" s="21"/>
      <c r="BN69" s="21"/>
      <c r="BO69" s="21"/>
      <c r="BP69" s="18"/>
      <c r="BQ69" s="32"/>
      <c r="BR69" s="32"/>
      <c r="BS69" s="21"/>
      <c r="BT69" s="21"/>
      <c r="BU69" s="21"/>
      <c r="BV69" s="21"/>
      <c r="BW69" s="21"/>
      <c r="BX69" s="21"/>
      <c r="BY69" s="21"/>
    </row>
    <row r="70" spans="4:77" x14ac:dyDescent="0.25">
      <c r="D70" s="99"/>
      <c r="E70" s="99"/>
      <c r="F70" s="99"/>
      <c r="O70" s="64"/>
      <c r="P70" s="64"/>
      <c r="Q70" s="64"/>
      <c r="BC70" s="32"/>
      <c r="BD70" s="32"/>
      <c r="BE70" s="32"/>
      <c r="BK70" s="21"/>
      <c r="BL70" s="21"/>
      <c r="BM70" s="21"/>
      <c r="BN70" s="21"/>
      <c r="BO70" s="21"/>
      <c r="BP70" s="32"/>
      <c r="BQ70" s="32"/>
      <c r="BR70" s="32"/>
      <c r="BS70" s="21"/>
      <c r="BT70" s="21"/>
      <c r="BU70" s="21"/>
      <c r="BV70" s="21"/>
      <c r="BW70" s="21"/>
      <c r="BX70" s="21"/>
      <c r="BY70" s="21"/>
    </row>
    <row r="71" spans="4:77" x14ac:dyDescent="0.25">
      <c r="D71" s="99"/>
      <c r="E71" s="99"/>
      <c r="F71" s="99"/>
      <c r="O71" s="64"/>
      <c r="P71" s="64"/>
      <c r="Q71" s="64"/>
      <c r="BD71" s="32"/>
      <c r="BE71" s="32"/>
      <c r="BK71" s="21"/>
      <c r="BL71" s="21"/>
      <c r="BM71" s="21"/>
      <c r="BN71" s="21"/>
      <c r="BO71" s="21"/>
      <c r="BP71" s="21"/>
      <c r="BQ71" s="32"/>
      <c r="BR71" s="32"/>
      <c r="BS71" s="21"/>
      <c r="BT71" s="21"/>
      <c r="BU71" s="21"/>
      <c r="BV71" s="21"/>
      <c r="BW71" s="21"/>
      <c r="BX71" s="21"/>
      <c r="BY71" s="21"/>
    </row>
    <row r="72" spans="4:77" x14ac:dyDescent="0.25">
      <c r="D72" s="99"/>
      <c r="E72" s="99"/>
      <c r="F72" s="99"/>
      <c r="O72" s="64"/>
      <c r="P72" s="64"/>
      <c r="Q72" s="64"/>
      <c r="BC72" s="18"/>
      <c r="BD72" s="32"/>
      <c r="BE72" s="32"/>
      <c r="BK72" s="21"/>
      <c r="BL72" s="21"/>
      <c r="BM72" s="21"/>
      <c r="BN72" s="21"/>
      <c r="BO72" s="21"/>
      <c r="BP72" s="18"/>
      <c r="BQ72" s="32"/>
      <c r="BR72" s="32"/>
      <c r="BS72" s="21"/>
      <c r="BT72" s="21"/>
      <c r="BU72" s="21"/>
      <c r="BV72" s="21"/>
      <c r="BW72" s="21"/>
      <c r="BX72" s="21"/>
      <c r="BY72" s="21"/>
    </row>
    <row r="73" spans="4:77" x14ac:dyDescent="0.25">
      <c r="D73" s="99"/>
      <c r="E73" s="99"/>
      <c r="F73" s="99"/>
      <c r="BC73" s="18"/>
      <c r="BD73" s="32"/>
      <c r="BE73" s="32"/>
      <c r="BK73" s="21"/>
      <c r="BL73" s="21"/>
      <c r="BM73" s="21"/>
      <c r="BN73" s="21"/>
      <c r="BO73" s="21"/>
      <c r="BP73" s="18"/>
      <c r="BQ73" s="32"/>
      <c r="BR73" s="32"/>
      <c r="BS73" s="21"/>
      <c r="BT73" s="21"/>
      <c r="BU73" s="21"/>
      <c r="BV73" s="21"/>
      <c r="BW73" s="21"/>
      <c r="BX73" s="21"/>
      <c r="BY73" s="21"/>
    </row>
    <row r="74" spans="4:77" x14ac:dyDescent="0.25">
      <c r="D74" s="99"/>
      <c r="E74" s="99"/>
      <c r="F74" s="99"/>
      <c r="BK74" s="21"/>
      <c r="BL74" s="21"/>
      <c r="BM74" s="21"/>
      <c r="BN74" s="21"/>
      <c r="BO74" s="21"/>
      <c r="BP74" s="21"/>
      <c r="BQ74" s="21"/>
      <c r="BR74" s="21"/>
      <c r="BS74" s="21"/>
      <c r="BT74" s="21"/>
      <c r="BU74" s="21"/>
      <c r="BV74" s="21"/>
      <c r="BW74" s="21"/>
      <c r="BX74" s="21"/>
      <c r="BY74" s="21"/>
    </row>
    <row r="75" spans="4:77" x14ac:dyDescent="0.25">
      <c r="D75" s="99"/>
      <c r="E75" s="99"/>
      <c r="F75" s="99"/>
      <c r="AZ75" s="20"/>
      <c r="BA75" s="20"/>
      <c r="BB75" s="20"/>
      <c r="BC75" s="20"/>
      <c r="BD75" s="20"/>
      <c r="BE75" s="20"/>
      <c r="BF75" s="20"/>
      <c r="BG75" s="20"/>
      <c r="BH75" s="20"/>
      <c r="BI75" s="20"/>
      <c r="BJ75" s="20"/>
      <c r="BK75" s="20"/>
      <c r="BL75" s="20"/>
      <c r="BM75" s="20"/>
      <c r="BN75" s="20"/>
    </row>
    <row r="76" spans="4:77" x14ac:dyDescent="0.25">
      <c r="AZ76" s="20"/>
      <c r="BA76" s="20"/>
      <c r="BB76" s="20"/>
      <c r="BC76" s="20"/>
      <c r="BD76" s="20"/>
      <c r="BE76" s="20"/>
      <c r="BF76" s="20"/>
      <c r="BG76" s="20"/>
      <c r="BH76" s="20"/>
      <c r="BI76" s="20"/>
      <c r="BJ76" s="20"/>
      <c r="BK76" s="20"/>
      <c r="BL76" s="20"/>
      <c r="BM76" s="20"/>
      <c r="BN76" s="20"/>
    </row>
    <row r="77" spans="4:77" x14ac:dyDescent="0.25">
      <c r="AZ77" s="20"/>
      <c r="BA77" s="20"/>
      <c r="BB77" s="20"/>
      <c r="BC77" s="20"/>
      <c r="BD77" s="20"/>
      <c r="BE77" s="20"/>
      <c r="BF77" s="20"/>
      <c r="BG77" s="20"/>
      <c r="BH77" s="20"/>
      <c r="BI77" s="20"/>
      <c r="BJ77" s="20"/>
      <c r="BK77" s="20"/>
      <c r="BL77" s="20"/>
      <c r="BM77" s="20"/>
      <c r="BN77" s="20"/>
    </row>
    <row r="78" spans="4:77" x14ac:dyDescent="0.25">
      <c r="AZ78" s="20"/>
      <c r="BA78" s="20"/>
      <c r="BB78" s="20"/>
      <c r="BC78" s="20"/>
      <c r="BD78" s="20"/>
      <c r="BE78" s="20"/>
      <c r="BF78" s="20"/>
      <c r="BG78" s="20"/>
      <c r="BH78" s="20"/>
      <c r="BI78" s="20"/>
      <c r="BJ78" s="20"/>
      <c r="BK78" s="20"/>
      <c r="BL78" s="20"/>
      <c r="BM78" s="20"/>
      <c r="BN78" s="20"/>
    </row>
    <row r="79" spans="4:77" x14ac:dyDescent="0.25">
      <c r="AZ79" s="20"/>
      <c r="BA79" s="20"/>
      <c r="BB79" s="20"/>
      <c r="BC79" s="20"/>
      <c r="BD79" s="20"/>
      <c r="BE79" s="20"/>
      <c r="BF79" s="20"/>
      <c r="BG79" s="20"/>
      <c r="BH79" s="20"/>
      <c r="BI79" s="20"/>
      <c r="BJ79" s="20"/>
      <c r="BK79" s="20"/>
      <c r="BL79" s="20"/>
      <c r="BM79" s="20"/>
      <c r="BN79" s="20"/>
    </row>
    <row r="80" spans="4:77" x14ac:dyDescent="0.25">
      <c r="AZ80" s="20"/>
      <c r="BA80" s="20"/>
      <c r="BB80" s="20"/>
      <c r="BC80" s="20"/>
      <c r="BD80" s="20"/>
      <c r="BE80" s="20"/>
      <c r="BF80" s="20"/>
      <c r="BG80" s="20"/>
      <c r="BH80" s="20"/>
      <c r="BI80" s="20"/>
      <c r="BJ80" s="20"/>
      <c r="BK80" s="20"/>
      <c r="BL80" s="20"/>
      <c r="BM80" s="20"/>
      <c r="BN80" s="20"/>
    </row>
    <row r="81" spans="1:66" x14ac:dyDescent="0.25">
      <c r="AZ81" s="20"/>
      <c r="BA81" s="20"/>
      <c r="BB81" s="20"/>
      <c r="BC81" s="20"/>
      <c r="BD81" s="20"/>
      <c r="BE81" s="20"/>
      <c r="BF81" s="20"/>
      <c r="BG81" s="20"/>
      <c r="BH81" s="20"/>
      <c r="BI81" s="20"/>
      <c r="BJ81" s="20"/>
      <c r="BK81" s="20"/>
      <c r="BL81" s="20"/>
      <c r="BM81" s="20"/>
      <c r="BN81" s="20"/>
    </row>
    <row r="82" spans="1:66" x14ac:dyDescent="0.25">
      <c r="AZ82" s="20"/>
      <c r="BA82" s="20"/>
      <c r="BB82" s="20"/>
      <c r="BC82" s="20"/>
      <c r="BD82" s="20"/>
      <c r="BE82" s="20"/>
      <c r="BF82" s="20"/>
      <c r="BG82" s="20"/>
      <c r="BH82" s="20"/>
      <c r="BI82" s="20"/>
      <c r="BJ82" s="20"/>
      <c r="BK82" s="20"/>
      <c r="BL82" s="20"/>
      <c r="BM82" s="20"/>
      <c r="BN82" s="20"/>
    </row>
    <row r="83" spans="1:66" x14ac:dyDescent="0.25">
      <c r="AZ83" s="20"/>
      <c r="BA83" s="20"/>
      <c r="BB83" s="20"/>
      <c r="BC83" s="20"/>
      <c r="BD83" s="20"/>
      <c r="BE83" s="20"/>
      <c r="BF83" s="20"/>
      <c r="BG83" s="20"/>
      <c r="BH83" s="20"/>
      <c r="BI83" s="20"/>
      <c r="BJ83" s="20"/>
      <c r="BK83" s="20"/>
      <c r="BL83" s="20"/>
      <c r="BM83" s="20"/>
      <c r="BN83" s="20"/>
    </row>
    <row r="84" spans="1:66" x14ac:dyDescent="0.25">
      <c r="AZ84" s="20"/>
      <c r="BA84" s="20"/>
      <c r="BB84" s="20"/>
      <c r="BC84" s="20"/>
      <c r="BD84" s="20"/>
      <c r="BE84" s="20"/>
      <c r="BF84" s="20"/>
      <c r="BG84" s="20"/>
      <c r="BH84" s="20"/>
      <c r="BI84" s="20"/>
      <c r="BJ84" s="20"/>
      <c r="BK84" s="20"/>
      <c r="BL84" s="20"/>
      <c r="BM84" s="20"/>
      <c r="BN84" s="20"/>
    </row>
    <row r="85" spans="1:66" x14ac:dyDescent="0.25">
      <c r="AZ85" s="20"/>
      <c r="BA85" s="20"/>
      <c r="BB85" s="20"/>
      <c r="BC85" s="20"/>
      <c r="BD85" s="20"/>
      <c r="BE85" s="20"/>
      <c r="BF85" s="20"/>
      <c r="BG85" s="20"/>
      <c r="BH85" s="20"/>
      <c r="BI85" s="20"/>
      <c r="BJ85" s="20"/>
      <c r="BK85" s="20"/>
      <c r="BL85" s="20"/>
      <c r="BM85" s="20"/>
      <c r="BN85" s="20"/>
    </row>
    <row r="91" spans="1:66" s="76" customFormat="1" x14ac:dyDescent="0.25">
      <c r="A91" s="5"/>
      <c r="B91" s="5"/>
      <c r="C91" s="5"/>
      <c r="D91" s="5"/>
      <c r="E91" s="5"/>
      <c r="F91" s="5"/>
      <c r="G91" s="5"/>
      <c r="H91" s="5"/>
      <c r="I91" s="5"/>
      <c r="J91" s="5"/>
      <c r="K91" s="5"/>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7"/>
      <c r="BA91" s="77"/>
      <c r="BB91" s="77"/>
      <c r="BC91" s="77"/>
      <c r="BD91" s="77"/>
      <c r="BE91" s="77"/>
      <c r="BF91" s="77"/>
      <c r="BG91" s="77"/>
      <c r="BH91" s="77"/>
      <c r="BI91" s="77"/>
      <c r="BJ91" s="77"/>
    </row>
    <row r="92" spans="1:66" s="76" customFormat="1" x14ac:dyDescent="0.25">
      <c r="A92" s="5"/>
      <c r="B92" s="5"/>
      <c r="C92" s="5"/>
      <c r="D92" s="5"/>
      <c r="E92" s="5"/>
      <c r="F92" s="5"/>
      <c r="G92" s="5"/>
      <c r="H92" s="5"/>
      <c r="I92" s="5"/>
      <c r="J92" s="5"/>
      <c r="K92" s="5"/>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7"/>
      <c r="BA92" s="77"/>
      <c r="BB92" s="77"/>
      <c r="BC92" s="77"/>
      <c r="BD92" s="77"/>
      <c r="BE92" s="77"/>
      <c r="BF92" s="77"/>
      <c r="BG92" s="77"/>
      <c r="BH92" s="77"/>
      <c r="BI92" s="77"/>
      <c r="BJ92" s="77"/>
    </row>
    <row r="93" spans="1:66" s="76" customFormat="1" x14ac:dyDescent="0.25">
      <c r="A93" s="5"/>
      <c r="B93" s="5"/>
      <c r="C93" s="5"/>
      <c r="D93" s="5"/>
      <c r="E93" s="5"/>
      <c r="F93" s="5"/>
      <c r="G93" s="5"/>
      <c r="H93" s="5"/>
      <c r="I93" s="5"/>
      <c r="J93" s="5"/>
      <c r="K93" s="5"/>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7"/>
      <c r="BA93" s="77"/>
      <c r="BB93" s="77"/>
      <c r="BC93" s="77"/>
      <c r="BD93" s="77"/>
      <c r="BE93" s="77"/>
      <c r="BF93" s="77"/>
      <c r="BG93" s="77"/>
      <c r="BH93" s="77"/>
      <c r="BI93" s="77"/>
      <c r="BJ93" s="77"/>
    </row>
    <row r="94" spans="1:66" s="76" customFormat="1" ht="11.4" x14ac:dyDescent="0.2">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7"/>
      <c r="BA94" s="77"/>
      <c r="BB94" s="77"/>
      <c r="BC94" s="77"/>
      <c r="BD94" s="77"/>
      <c r="BE94" s="77"/>
      <c r="BF94" s="77"/>
      <c r="BG94" s="77"/>
      <c r="BH94" s="77"/>
      <c r="BI94" s="77"/>
      <c r="BJ94" s="77"/>
    </row>
    <row r="95" spans="1:66" s="76" customFormat="1" ht="11.4" x14ac:dyDescent="0.2">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7"/>
      <c r="BA95" s="77"/>
      <c r="BB95" s="77"/>
      <c r="BC95" s="77"/>
      <c r="BD95" s="77"/>
      <c r="BE95" s="77"/>
      <c r="BF95" s="77"/>
      <c r="BG95" s="77"/>
      <c r="BH95" s="77"/>
      <c r="BI95" s="77"/>
      <c r="BJ95" s="77"/>
    </row>
    <row r="96" spans="1:66" s="76" customFormat="1" ht="11.4" x14ac:dyDescent="0.2">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7"/>
      <c r="BA96" s="77"/>
      <c r="BB96" s="77"/>
      <c r="BC96" s="77"/>
      <c r="BD96" s="77"/>
      <c r="BE96" s="77"/>
      <c r="BF96" s="77"/>
      <c r="BG96" s="77"/>
      <c r="BH96" s="77"/>
      <c r="BI96" s="77"/>
      <c r="BJ96" s="77"/>
    </row>
    <row r="97" spans="1:62" s="76" customFormat="1" ht="11.4" x14ac:dyDescent="0.2">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7"/>
      <c r="BA97" s="77"/>
      <c r="BB97" s="77"/>
      <c r="BC97" s="77"/>
      <c r="BD97" s="77"/>
      <c r="BE97" s="77"/>
      <c r="BF97" s="77"/>
      <c r="BG97" s="77"/>
      <c r="BH97" s="77"/>
      <c r="BI97" s="77"/>
      <c r="BJ97" s="77"/>
    </row>
    <row r="98" spans="1:62" s="76" customFormat="1" ht="11.4" x14ac:dyDescent="0.2">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7"/>
      <c r="BA98" s="77"/>
      <c r="BB98" s="77"/>
      <c r="BC98" s="77"/>
      <c r="BD98" s="77"/>
      <c r="BE98" s="77"/>
      <c r="BF98" s="77"/>
      <c r="BG98" s="77"/>
      <c r="BH98" s="77"/>
      <c r="BI98" s="77"/>
      <c r="BJ98" s="77"/>
    </row>
    <row r="99" spans="1:62" x14ac:dyDescent="0.25">
      <c r="A99" s="76"/>
      <c r="B99" s="76"/>
      <c r="C99" s="76"/>
      <c r="D99" s="76"/>
      <c r="E99" s="76"/>
      <c r="F99" s="76"/>
      <c r="G99" s="76"/>
      <c r="H99" s="76"/>
      <c r="I99" s="76"/>
      <c r="J99" s="76"/>
      <c r="K99" s="76"/>
    </row>
    <row r="100" spans="1:62" x14ac:dyDescent="0.25">
      <c r="A100" s="76"/>
      <c r="B100" s="76"/>
      <c r="C100" s="76"/>
      <c r="D100" s="76"/>
      <c r="E100" s="76"/>
      <c r="F100" s="76"/>
      <c r="G100" s="76"/>
      <c r="H100" s="76"/>
      <c r="I100" s="76"/>
      <c r="J100" s="76"/>
      <c r="K100" s="76"/>
    </row>
    <row r="101" spans="1:62" x14ac:dyDescent="0.25">
      <c r="A101" s="76"/>
      <c r="B101" s="76"/>
      <c r="C101" s="76"/>
      <c r="D101" s="76"/>
      <c r="E101" s="76"/>
      <c r="F101" s="76"/>
      <c r="G101" s="76"/>
      <c r="H101" s="76"/>
      <c r="I101" s="76"/>
      <c r="J101" s="76"/>
      <c r="K101" s="76"/>
    </row>
  </sheetData>
  <sheetProtection selectLockedCells="1" autoFilter="0" selectUnlockedCells="1"/>
  <mergeCells count="3">
    <mergeCell ref="D37:F37"/>
    <mergeCell ref="G37:I37"/>
    <mergeCell ref="P37:R37"/>
  </mergeCells>
  <conditionalFormatting sqref="D60:F75 S39:S45 D39:F45">
    <cfRule type="expression" dxfId="5" priority="12">
      <formula>IF($BC$4=1, VALUE(FIXED($D$39:$F$75,1)),0)</formula>
    </cfRule>
  </conditionalFormatting>
  <conditionalFormatting sqref="G39:I39">
    <cfRule type="expression" dxfId="4" priority="3">
      <formula>IF($BC$4=1, VALUE(FIXED($D$39:$F$75,1)),0)</formula>
    </cfRule>
  </conditionalFormatting>
  <conditionalFormatting sqref="G40:I45">
    <cfRule type="expression" dxfId="3" priority="2">
      <formula>IF($BC$4=1, VALUE(FIXED($D$39:$F$75,1)),0)</formula>
    </cfRule>
  </conditionalFormatting>
  <conditionalFormatting sqref="P39:R45">
    <cfRule type="expression" dxfId="2" priority="1">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00"/>
  <sheetViews>
    <sheetView zoomScaleNormal="100" workbookViewId="0">
      <pane ySplit="5" topLeftCell="A6" activePane="bottomLeft" state="frozen"/>
      <selection pane="bottomLeft" activeCell="C52" sqref="C52"/>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5" width="9.109375" style="5"/>
    <col min="16" max="16" width="1.6640625" style="5" customWidth="1"/>
    <col min="17" max="18" width="9.109375" style="5"/>
    <col min="19" max="19" width="10.88671875" style="5" customWidth="1"/>
    <col min="20" max="20" width="9.88671875" style="5" customWidth="1"/>
    <col min="21" max="21" width="13.44140625" style="5" customWidth="1"/>
    <col min="22" max="24" width="13.33203125" style="5" customWidth="1"/>
    <col min="25" max="28" width="9.109375" style="5"/>
    <col min="29" max="29" width="9.109375" style="20"/>
    <col min="30" max="54" width="9.109375" style="20" customWidth="1"/>
    <col min="55" max="55" width="9.109375" style="21" customWidth="1"/>
    <col min="56" max="65" width="9.109375" style="21"/>
    <col min="66" max="16384" width="9.109375" style="5"/>
  </cols>
  <sheetData>
    <row r="1" spans="2:83" ht="21" customHeight="1" x14ac:dyDescent="0.25">
      <c r="B1" s="79" t="s">
        <v>122</v>
      </c>
      <c r="C1" s="80"/>
      <c r="D1" s="80"/>
      <c r="AB1" s="81"/>
      <c r="BB1" s="21"/>
      <c r="BN1" s="21"/>
      <c r="BO1" s="21"/>
      <c r="BP1" s="21"/>
      <c r="BQ1" s="21"/>
      <c r="BR1" s="21"/>
      <c r="BS1" s="21"/>
      <c r="BT1" s="21"/>
      <c r="BU1" s="21"/>
      <c r="BV1" s="21"/>
      <c r="BW1" s="21"/>
      <c r="BX1" s="21"/>
      <c r="BY1" s="21"/>
      <c r="BZ1" s="21"/>
      <c r="CA1" s="21"/>
      <c r="CB1" s="21"/>
      <c r="CC1" s="21"/>
      <c r="CD1" s="21"/>
      <c r="CE1" s="21"/>
    </row>
    <row r="2" spans="2:83" ht="10.5" customHeight="1" x14ac:dyDescent="0.25">
      <c r="AB2" s="82"/>
      <c r="BB2" s="21"/>
      <c r="BN2" s="21"/>
      <c r="BO2" s="21"/>
      <c r="BP2" s="21"/>
      <c r="BQ2" s="21"/>
      <c r="BR2" s="21"/>
      <c r="BS2" s="21"/>
      <c r="BT2" s="21"/>
      <c r="BU2" s="21"/>
      <c r="BV2" s="21"/>
      <c r="BW2" s="21"/>
      <c r="BX2" s="21"/>
      <c r="BY2" s="21"/>
      <c r="BZ2" s="21"/>
      <c r="CA2" s="21"/>
      <c r="CB2" s="21"/>
      <c r="CC2" s="21"/>
      <c r="CD2" s="21"/>
      <c r="CE2" s="21"/>
    </row>
    <row r="3" spans="2:83" ht="8.25" customHeight="1" x14ac:dyDescent="0.25">
      <c r="B3" s="22"/>
      <c r="C3" s="22"/>
      <c r="D3" s="22"/>
      <c r="E3" s="22"/>
      <c r="F3" s="22"/>
      <c r="G3" s="22"/>
      <c r="H3" s="22"/>
      <c r="I3" s="22"/>
      <c r="J3" s="22"/>
      <c r="K3" s="22"/>
      <c r="L3" s="22"/>
      <c r="M3" s="22"/>
      <c r="N3" s="22"/>
      <c r="O3" s="22"/>
      <c r="P3" s="22"/>
      <c r="Q3" s="22"/>
      <c r="R3" s="22"/>
      <c r="S3" s="22"/>
      <c r="T3" s="22"/>
      <c r="U3" s="22"/>
      <c r="V3" s="22"/>
      <c r="W3" s="22"/>
      <c r="X3" s="22"/>
      <c r="Y3" s="22"/>
      <c r="Z3" s="22"/>
      <c r="AA3" s="22"/>
      <c r="BB3" s="21"/>
      <c r="BN3" s="21"/>
      <c r="BO3" s="21"/>
      <c r="BP3" s="21"/>
      <c r="BQ3" s="21"/>
      <c r="BR3" s="21"/>
      <c r="BS3" s="21"/>
      <c r="BT3" s="21"/>
      <c r="BU3" s="21"/>
      <c r="BV3" s="21"/>
      <c r="BW3" s="21"/>
      <c r="BX3" s="21"/>
      <c r="BY3" s="21"/>
      <c r="BZ3" s="21"/>
      <c r="CA3" s="21"/>
      <c r="CB3" s="21"/>
      <c r="CC3" s="21"/>
      <c r="CD3" s="21"/>
      <c r="CE3" s="21"/>
    </row>
    <row r="4" spans="2:83" x14ac:dyDescent="0.25">
      <c r="B4" s="22"/>
      <c r="C4" s="26" t="s">
        <v>19</v>
      </c>
      <c r="D4" s="22"/>
      <c r="E4" s="22"/>
      <c r="F4" s="22"/>
      <c r="G4" s="22"/>
      <c r="H4" s="22"/>
      <c r="I4" s="22"/>
      <c r="J4" s="26"/>
      <c r="K4" s="22"/>
      <c r="L4" s="22"/>
      <c r="M4" s="22"/>
      <c r="N4" s="22"/>
      <c r="O4" s="22"/>
      <c r="P4" s="22"/>
      <c r="Q4" s="22"/>
      <c r="R4" s="22"/>
      <c r="S4" s="22"/>
      <c r="T4" s="22"/>
      <c r="U4" s="22"/>
      <c r="V4" s="22"/>
      <c r="W4" s="22"/>
      <c r="X4" s="22"/>
      <c r="Y4" s="22"/>
      <c r="Z4" s="22"/>
      <c r="AA4" s="22"/>
      <c r="BB4" s="21"/>
      <c r="BE4" s="21">
        <v>1</v>
      </c>
      <c r="BN4" s="21"/>
      <c r="BO4" s="21"/>
      <c r="BP4" s="21"/>
      <c r="BQ4" s="21"/>
      <c r="BR4" s="21"/>
      <c r="BS4" s="21"/>
      <c r="BT4" s="21"/>
      <c r="BU4" s="21"/>
      <c r="BV4" s="21"/>
      <c r="BW4" s="21"/>
      <c r="BX4" s="21"/>
      <c r="BY4" s="21"/>
      <c r="BZ4" s="21"/>
      <c r="CA4" s="21"/>
      <c r="CB4" s="21"/>
      <c r="CC4" s="21"/>
      <c r="CD4" s="21"/>
      <c r="CE4" s="21"/>
    </row>
    <row r="5" spans="2:83" ht="18" customHeigh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BB5" s="21"/>
      <c r="BN5" s="21"/>
      <c r="BO5" s="21"/>
      <c r="BP5" s="21"/>
      <c r="BQ5" s="21"/>
      <c r="BR5" s="21"/>
      <c r="BS5" s="21"/>
      <c r="BT5" s="21"/>
      <c r="BU5" s="21"/>
      <c r="BV5" s="21"/>
      <c r="BW5" s="21"/>
      <c r="BX5" s="21"/>
      <c r="BY5" s="21"/>
      <c r="BZ5" s="21"/>
      <c r="CA5" s="21"/>
      <c r="CB5" s="21"/>
      <c r="CC5" s="21"/>
      <c r="CD5" s="21"/>
      <c r="CE5" s="21"/>
    </row>
    <row r="6" spans="2:83"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BB6" s="21"/>
      <c r="BN6" s="21"/>
      <c r="BO6" s="21"/>
      <c r="BP6" s="21"/>
      <c r="BQ6" s="21"/>
      <c r="BR6" s="21"/>
      <c r="BS6" s="21"/>
      <c r="BT6" s="21"/>
      <c r="BU6" s="21"/>
      <c r="BV6" s="21"/>
      <c r="BW6" s="21"/>
      <c r="BX6" s="21"/>
      <c r="BY6" s="21"/>
      <c r="BZ6" s="21"/>
      <c r="CA6" s="21"/>
      <c r="CB6" s="21"/>
      <c r="CC6" s="21"/>
      <c r="CD6" s="21"/>
      <c r="CE6" s="21"/>
    </row>
    <row r="7" spans="2:83" x14ac:dyDescent="0.25">
      <c r="B7" s="22"/>
      <c r="C7" s="22"/>
      <c r="D7" s="22"/>
      <c r="E7" s="22"/>
      <c r="F7" s="22"/>
      <c r="G7" s="22"/>
      <c r="H7" s="22"/>
      <c r="I7" s="22"/>
      <c r="J7" s="22"/>
      <c r="K7" s="22"/>
      <c r="L7" s="22"/>
      <c r="M7" s="22"/>
      <c r="N7" s="22"/>
      <c r="O7" s="22"/>
      <c r="P7" s="22"/>
      <c r="Q7" s="22"/>
      <c r="R7" s="22"/>
      <c r="S7" s="22"/>
      <c r="T7" s="22"/>
      <c r="U7" s="22"/>
      <c r="V7" s="22"/>
      <c r="W7" s="22"/>
      <c r="X7" s="22"/>
      <c r="Y7" s="22"/>
      <c r="Z7" s="22"/>
      <c r="AA7" s="22"/>
      <c r="BB7" s="21"/>
      <c r="BN7" s="21"/>
      <c r="BO7" s="21"/>
      <c r="BP7" s="21"/>
      <c r="BQ7" s="21"/>
      <c r="BR7" s="21"/>
      <c r="BS7" s="21"/>
      <c r="BT7" s="21"/>
      <c r="BU7" s="21"/>
      <c r="BV7" s="21"/>
      <c r="BW7" s="21"/>
      <c r="BX7" s="21"/>
      <c r="BY7" s="21"/>
      <c r="BZ7" s="21"/>
      <c r="CA7" s="21"/>
      <c r="CB7" s="21"/>
      <c r="CC7" s="21"/>
      <c r="CD7" s="21"/>
      <c r="CE7" s="21"/>
    </row>
    <row r="8" spans="2:83" ht="12" customHeight="1" x14ac:dyDescent="0.3">
      <c r="B8" s="22"/>
      <c r="C8" s="23"/>
      <c r="D8" s="22"/>
      <c r="E8" s="22"/>
      <c r="F8" s="22"/>
      <c r="G8" s="22"/>
      <c r="H8" s="22"/>
      <c r="I8" s="22"/>
      <c r="J8" s="22"/>
      <c r="K8" s="22"/>
      <c r="L8" s="22"/>
      <c r="M8" s="22"/>
      <c r="N8" s="22"/>
      <c r="O8" s="22"/>
      <c r="P8" s="22"/>
      <c r="Q8" s="23"/>
      <c r="R8" s="22"/>
      <c r="S8" s="22"/>
      <c r="T8" s="22"/>
      <c r="U8" s="22"/>
      <c r="V8" s="22"/>
      <c r="W8" s="22"/>
      <c r="X8" s="22"/>
      <c r="Y8" s="22"/>
      <c r="Z8" s="22"/>
      <c r="AA8" s="22"/>
      <c r="BB8" s="21"/>
      <c r="BE8" s="21" t="s">
        <v>57</v>
      </c>
      <c r="BN8" s="21"/>
      <c r="BO8" s="21"/>
      <c r="BP8" s="21"/>
      <c r="BQ8" s="21"/>
      <c r="BR8" s="21"/>
      <c r="BS8" s="21"/>
      <c r="BT8" s="21"/>
      <c r="BU8" s="21"/>
      <c r="BV8" s="21"/>
      <c r="BW8" s="21"/>
      <c r="BX8" s="21"/>
      <c r="BY8" s="21"/>
      <c r="BZ8" s="21"/>
      <c r="CA8" s="21"/>
      <c r="CB8" s="21"/>
      <c r="CC8" s="21"/>
      <c r="CD8" s="21"/>
      <c r="CE8" s="21"/>
    </row>
    <row r="9" spans="2:83" ht="9.75" customHeight="1" x14ac:dyDescent="0.25">
      <c r="B9" s="22"/>
      <c r="C9" s="22"/>
      <c r="D9" s="22"/>
      <c r="E9" s="22"/>
      <c r="F9" s="22"/>
      <c r="G9" s="22"/>
      <c r="H9" s="22"/>
      <c r="I9" s="22"/>
      <c r="J9" s="22"/>
      <c r="K9" s="22"/>
      <c r="L9" s="22"/>
      <c r="M9" s="22"/>
      <c r="N9" s="22"/>
      <c r="O9" s="22"/>
      <c r="P9" s="22"/>
      <c r="Q9" s="22"/>
      <c r="R9" s="22"/>
      <c r="S9" s="22"/>
      <c r="T9" s="22"/>
      <c r="U9" s="22"/>
      <c r="V9" s="22"/>
      <c r="W9" s="22"/>
      <c r="X9" s="22"/>
      <c r="Y9" s="22"/>
      <c r="Z9" s="22"/>
      <c r="AA9" s="22"/>
      <c r="BB9" s="21"/>
      <c r="BN9" s="21"/>
      <c r="BO9" s="21"/>
      <c r="BP9" s="21"/>
      <c r="BQ9" s="21"/>
      <c r="BR9" s="21"/>
      <c r="BS9" s="21"/>
      <c r="BT9" s="21"/>
      <c r="BU9" s="21"/>
      <c r="BV9" s="21"/>
      <c r="BW9" s="21"/>
      <c r="BX9" s="21"/>
      <c r="BY9" s="21"/>
      <c r="BZ9" s="21"/>
      <c r="CA9" s="21"/>
      <c r="CB9" s="21"/>
      <c r="CC9" s="21"/>
      <c r="CD9" s="21"/>
      <c r="CE9" s="21"/>
    </row>
    <row r="10" spans="2:83" x14ac:dyDescent="0.25">
      <c r="B10" s="22"/>
      <c r="C10" s="24"/>
      <c r="D10" s="22"/>
      <c r="E10" s="22"/>
      <c r="F10" s="22"/>
      <c r="G10" s="22"/>
      <c r="H10" s="22"/>
      <c r="I10" s="22"/>
      <c r="J10" s="22"/>
      <c r="K10" s="22"/>
      <c r="L10" s="22"/>
      <c r="M10" s="22"/>
      <c r="N10" s="22"/>
      <c r="O10" s="22"/>
      <c r="P10" s="22"/>
      <c r="Q10" s="22"/>
      <c r="R10" s="22"/>
      <c r="S10" s="22"/>
      <c r="T10" s="22"/>
      <c r="U10" s="22"/>
      <c r="V10" s="22"/>
      <c r="W10" s="22"/>
      <c r="X10" s="22"/>
      <c r="Y10" s="22"/>
      <c r="Z10" s="22"/>
      <c r="AA10" s="22"/>
      <c r="BB10" s="21"/>
      <c r="BE10" s="21" t="str">
        <f>VLOOKUP($BE$4, RefCauseofDeath, 3,FALSE)&amp;" - Adults"</f>
        <v>Current smoking - Adults</v>
      </c>
      <c r="BN10" s="21"/>
      <c r="BO10" s="21"/>
      <c r="BP10" s="21"/>
      <c r="BQ10" s="21"/>
      <c r="BR10" s="21"/>
      <c r="BS10" s="21"/>
      <c r="BT10" s="21"/>
      <c r="BU10" s="21"/>
      <c r="BV10" s="21"/>
      <c r="BW10" s="21"/>
      <c r="BX10" s="21"/>
      <c r="BY10" s="21"/>
      <c r="BZ10" s="21"/>
      <c r="CA10" s="21"/>
      <c r="CB10" s="21"/>
      <c r="CC10" s="21"/>
      <c r="CD10" s="21"/>
      <c r="CE10" s="21"/>
    </row>
    <row r="11" spans="2:83" x14ac:dyDescent="0.25">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BB11" s="21"/>
      <c r="BN11" s="21"/>
      <c r="BO11" s="21"/>
      <c r="BP11" s="21"/>
      <c r="BQ11" s="21"/>
      <c r="BR11" s="21"/>
      <c r="BS11" s="21"/>
      <c r="BT11" s="21"/>
      <c r="BU11" s="21"/>
      <c r="BV11" s="21"/>
      <c r="BW11" s="21"/>
      <c r="BX11" s="21"/>
      <c r="BY11" s="21"/>
      <c r="BZ11" s="21"/>
      <c r="CA11" s="21"/>
      <c r="CB11" s="21"/>
      <c r="CC11" s="21"/>
      <c r="CD11" s="21"/>
      <c r="CE11" s="21"/>
    </row>
    <row r="12" spans="2:83" x14ac:dyDescent="0.25">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BB12" s="21"/>
      <c r="BE12" s="21" t="s">
        <v>5</v>
      </c>
      <c r="BF12" s="21" t="s">
        <v>7</v>
      </c>
      <c r="BG12" s="21" t="s">
        <v>6</v>
      </c>
      <c r="BN12" s="21"/>
      <c r="BO12" s="21"/>
      <c r="BP12" s="21"/>
      <c r="BQ12" s="21"/>
      <c r="BR12" s="21"/>
      <c r="BS12" s="21"/>
      <c r="BT12" s="21"/>
      <c r="BU12" s="21"/>
      <c r="BV12" s="21"/>
      <c r="BW12" s="21"/>
      <c r="BX12" s="21"/>
      <c r="BY12" s="21"/>
      <c r="BZ12" s="21"/>
      <c r="CA12" s="21"/>
      <c r="CB12" s="21"/>
      <c r="CC12" s="21"/>
      <c r="CD12" s="21"/>
      <c r="CE12" s="21"/>
    </row>
    <row r="13" spans="2:83" x14ac:dyDescent="0.2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BB13" s="21"/>
      <c r="BN13" s="21"/>
      <c r="BO13" s="21"/>
      <c r="BP13" s="21"/>
      <c r="BQ13" s="21"/>
      <c r="BR13" s="21"/>
      <c r="BS13" s="21"/>
      <c r="BT13" s="21"/>
      <c r="BU13" s="21"/>
      <c r="BV13" s="21"/>
      <c r="BW13" s="21"/>
      <c r="BX13" s="21"/>
      <c r="BY13" s="21"/>
      <c r="BZ13" s="21"/>
      <c r="CA13" s="21"/>
      <c r="CB13" s="21"/>
      <c r="CC13" s="21"/>
      <c r="CD13" s="21"/>
      <c r="CE13" s="21"/>
    </row>
    <row r="14" spans="2:83" x14ac:dyDescent="0.2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BB14" s="21"/>
      <c r="BE14" s="21" t="s">
        <v>38</v>
      </c>
      <c r="BN14" s="21"/>
      <c r="BO14" s="21"/>
      <c r="BP14" s="21"/>
      <c r="BQ14" s="21"/>
      <c r="BR14" s="21"/>
      <c r="BS14" s="21"/>
      <c r="BT14" s="21"/>
      <c r="BU14" s="21"/>
      <c r="BV14" s="21"/>
      <c r="BW14" s="21"/>
      <c r="BX14" s="21"/>
      <c r="BY14" s="21"/>
      <c r="BZ14" s="21"/>
      <c r="CA14" s="21"/>
      <c r="CB14" s="21"/>
      <c r="CC14" s="21"/>
      <c r="CD14" s="21"/>
      <c r="CE14" s="21"/>
    </row>
    <row r="15" spans="2:83" x14ac:dyDescent="0.2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BB15" s="21"/>
      <c r="BE15" s="21" t="s">
        <v>51</v>
      </c>
      <c r="BN15" s="21"/>
      <c r="BO15" s="21"/>
      <c r="BP15" s="21"/>
      <c r="BQ15" s="21"/>
      <c r="BR15" s="21"/>
      <c r="BS15" s="21"/>
      <c r="BT15" s="21"/>
      <c r="BU15" s="21"/>
      <c r="BV15" s="21"/>
      <c r="BW15" s="21"/>
      <c r="BX15" s="21"/>
      <c r="BY15" s="21"/>
      <c r="BZ15" s="21"/>
      <c r="CA15" s="21"/>
      <c r="CB15" s="21"/>
      <c r="CC15" s="21"/>
      <c r="CD15" s="21"/>
      <c r="CE15" s="21"/>
    </row>
    <row r="16" spans="2:83" x14ac:dyDescent="0.2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BB16" s="21"/>
      <c r="BE16" s="83"/>
      <c r="BN16" s="21"/>
      <c r="BO16" s="21"/>
      <c r="BP16" s="21"/>
      <c r="BQ16" s="21"/>
      <c r="BR16" s="21"/>
      <c r="BS16" s="21"/>
      <c r="BT16" s="21"/>
      <c r="BU16" s="21"/>
      <c r="BV16" s="21"/>
      <c r="BW16" s="21"/>
      <c r="BX16" s="21"/>
      <c r="BY16" s="21"/>
      <c r="BZ16" s="21"/>
      <c r="CA16" s="21"/>
      <c r="CB16" s="21"/>
      <c r="CC16" s="21"/>
      <c r="CD16" s="21"/>
      <c r="CE16" s="21"/>
    </row>
    <row r="17" spans="2:83" x14ac:dyDescent="0.2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BB17" s="21"/>
      <c r="BE17" s="77"/>
      <c r="BN17" s="21"/>
      <c r="BO17" s="21"/>
      <c r="BP17" s="21"/>
      <c r="BQ17" s="21"/>
      <c r="BR17" s="21"/>
      <c r="BS17" s="21"/>
      <c r="BT17" s="21"/>
      <c r="BU17" s="21"/>
      <c r="BV17" s="21"/>
      <c r="BW17" s="21"/>
      <c r="BX17" s="21"/>
      <c r="BY17" s="21"/>
      <c r="BZ17" s="21"/>
      <c r="CA17" s="21"/>
      <c r="CB17" s="21"/>
      <c r="CC17" s="21"/>
      <c r="CD17" s="21"/>
      <c r="CE17" s="21"/>
    </row>
    <row r="18" spans="2:83" x14ac:dyDescent="0.2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BB18" s="21"/>
      <c r="BN18" s="21"/>
      <c r="BO18" s="21"/>
      <c r="BP18" s="21"/>
      <c r="BQ18" s="21"/>
      <c r="BR18" s="21"/>
      <c r="BS18" s="21"/>
      <c r="BT18" s="21"/>
      <c r="BU18" s="21"/>
      <c r="BV18" s="21"/>
      <c r="BW18" s="21"/>
      <c r="BX18" s="21"/>
      <c r="BY18" s="21"/>
      <c r="BZ18" s="21"/>
      <c r="CA18" s="21"/>
      <c r="CB18" s="21"/>
      <c r="CC18" s="21"/>
      <c r="CD18" s="21"/>
      <c r="CE18" s="21"/>
    </row>
    <row r="19" spans="2:83" x14ac:dyDescent="0.2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BB19" s="21"/>
      <c r="BE19" s="21" t="str">
        <f>IF(C33="Intentional self-harm", "(includes suicide)", "")</f>
        <v/>
      </c>
      <c r="BN19" s="21"/>
      <c r="BO19" s="21"/>
      <c r="BP19" s="21"/>
      <c r="BQ19" s="21"/>
      <c r="BR19" s="21"/>
      <c r="BS19" s="21"/>
      <c r="BT19" s="21"/>
      <c r="BU19" s="21"/>
      <c r="BV19" s="21"/>
      <c r="BW19" s="21"/>
      <c r="BX19" s="21"/>
      <c r="BY19" s="21"/>
      <c r="BZ19" s="21"/>
      <c r="CA19" s="21"/>
      <c r="CB19" s="21"/>
      <c r="CC19" s="21"/>
      <c r="CD19" s="21"/>
      <c r="CE19" s="21"/>
    </row>
    <row r="20" spans="2:83" x14ac:dyDescent="0.25">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BB20" s="21"/>
      <c r="BN20" s="21"/>
      <c r="BO20" s="21"/>
      <c r="BP20" s="21"/>
      <c r="BQ20" s="21"/>
      <c r="BR20" s="21"/>
      <c r="BS20" s="21"/>
      <c r="BT20" s="21"/>
      <c r="BU20" s="21"/>
      <c r="BV20" s="21"/>
      <c r="BW20" s="21"/>
      <c r="BX20" s="21"/>
      <c r="BY20" s="21"/>
      <c r="BZ20" s="21"/>
      <c r="CA20" s="21"/>
      <c r="CB20" s="21"/>
      <c r="CC20" s="21"/>
      <c r="CD20" s="21"/>
      <c r="CE20" s="21"/>
    </row>
    <row r="21" spans="2:83" x14ac:dyDescent="0.2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BB21" s="21"/>
      <c r="BN21" s="21"/>
      <c r="BO21" s="21"/>
      <c r="BP21" s="21"/>
      <c r="BQ21" s="21"/>
      <c r="BR21" s="21"/>
      <c r="BS21" s="21"/>
      <c r="BT21" s="21"/>
      <c r="BU21" s="21"/>
      <c r="BV21" s="21"/>
      <c r="BW21" s="21"/>
      <c r="BX21" s="21"/>
      <c r="BY21" s="21"/>
      <c r="BZ21" s="21"/>
      <c r="CA21" s="21"/>
      <c r="CB21" s="21"/>
      <c r="CC21" s="21"/>
      <c r="CD21" s="21"/>
      <c r="CE21" s="21"/>
    </row>
    <row r="22" spans="2:83" x14ac:dyDescent="0.2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BB22" s="21"/>
      <c r="BN22" s="21"/>
      <c r="BO22" s="21"/>
      <c r="BP22" s="21"/>
      <c r="BQ22" s="21"/>
      <c r="BR22" s="21"/>
      <c r="BS22" s="21"/>
      <c r="BT22" s="21"/>
      <c r="BU22" s="21"/>
      <c r="BV22" s="21"/>
      <c r="BW22" s="21"/>
      <c r="BX22" s="21"/>
      <c r="BY22" s="21"/>
      <c r="BZ22" s="21"/>
      <c r="CA22" s="21"/>
      <c r="CB22" s="21"/>
      <c r="CC22" s="21"/>
      <c r="CD22" s="21"/>
      <c r="CE22" s="21"/>
    </row>
    <row r="23" spans="2:83" x14ac:dyDescent="0.2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BB23" s="21"/>
      <c r="BN23" s="21"/>
      <c r="BO23" s="21"/>
      <c r="BP23" s="21"/>
      <c r="BQ23" s="21"/>
      <c r="BR23" s="21"/>
      <c r="BS23" s="21"/>
      <c r="BT23" s="21"/>
      <c r="BU23" s="21"/>
      <c r="BV23" s="21"/>
      <c r="BW23" s="21"/>
      <c r="BX23" s="21"/>
      <c r="BY23" s="21"/>
      <c r="BZ23" s="21"/>
      <c r="CA23" s="21"/>
      <c r="CB23" s="21"/>
      <c r="CC23" s="21"/>
      <c r="CD23" s="21"/>
      <c r="CE23" s="21"/>
    </row>
    <row r="24" spans="2:83" ht="4.5" customHeight="1" x14ac:dyDescent="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BB24" s="21"/>
      <c r="BN24" s="21"/>
      <c r="BO24" s="21"/>
      <c r="BP24" s="21"/>
      <c r="BQ24" s="21"/>
      <c r="BR24" s="21"/>
      <c r="BS24" s="21"/>
      <c r="BT24" s="21"/>
      <c r="BU24" s="21"/>
      <c r="BV24" s="21"/>
      <c r="BW24" s="21"/>
      <c r="BX24" s="21"/>
      <c r="BY24" s="21"/>
      <c r="BZ24" s="21"/>
      <c r="CA24" s="21"/>
      <c r="CB24" s="21"/>
      <c r="CC24" s="21"/>
      <c r="CD24" s="21"/>
      <c r="CE24" s="21"/>
    </row>
    <row r="25" spans="2:83"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BB25" s="21"/>
      <c r="BN25" s="21"/>
      <c r="BO25" s="21"/>
      <c r="BP25" s="21"/>
      <c r="BQ25" s="21"/>
      <c r="BR25" s="21"/>
      <c r="BS25" s="21"/>
      <c r="BT25" s="21"/>
      <c r="BU25" s="21"/>
      <c r="BV25" s="21"/>
      <c r="BW25" s="21"/>
      <c r="BX25" s="21"/>
      <c r="BY25" s="21"/>
      <c r="BZ25" s="21"/>
      <c r="CA25" s="21"/>
      <c r="CB25" s="21"/>
      <c r="CC25" s="21"/>
      <c r="CD25" s="21"/>
      <c r="CE25" s="21"/>
    </row>
    <row r="26" spans="2:83" x14ac:dyDescent="0.2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BB26" s="21"/>
      <c r="BN26" s="21"/>
      <c r="BO26" s="21"/>
      <c r="BP26" s="21"/>
      <c r="BQ26" s="21"/>
      <c r="BR26" s="21"/>
      <c r="BS26" s="21"/>
      <c r="BT26" s="21"/>
      <c r="BU26" s="21"/>
      <c r="BV26" s="21"/>
      <c r="BW26" s="21"/>
      <c r="BX26" s="21"/>
      <c r="BY26" s="21"/>
      <c r="BZ26" s="21"/>
      <c r="CA26" s="21"/>
      <c r="CB26" s="21"/>
      <c r="CC26" s="21"/>
      <c r="CD26" s="21"/>
      <c r="CE26" s="21"/>
    </row>
    <row r="27" spans="2:83" ht="9" customHeight="1" x14ac:dyDescent="0.2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BB27" s="21"/>
      <c r="BN27" s="21"/>
      <c r="BO27" s="21"/>
      <c r="BP27" s="21"/>
      <c r="BQ27" s="21"/>
      <c r="BR27" s="21"/>
      <c r="BS27" s="21"/>
      <c r="BT27" s="21"/>
      <c r="BU27" s="21"/>
      <c r="BV27" s="21"/>
      <c r="BW27" s="21"/>
      <c r="BX27" s="21"/>
      <c r="BY27" s="21"/>
      <c r="BZ27" s="21"/>
      <c r="CA27" s="21"/>
      <c r="CB27" s="21"/>
      <c r="CC27" s="21"/>
      <c r="CD27" s="21"/>
      <c r="CE27" s="21"/>
    </row>
    <row r="28" spans="2:83" ht="3.75" customHeight="1" x14ac:dyDescent="0.2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BB28" s="21"/>
      <c r="BN28" s="21"/>
      <c r="BO28" s="21"/>
      <c r="BP28" s="21"/>
      <c r="BQ28" s="21"/>
      <c r="BR28" s="21"/>
      <c r="BS28" s="21"/>
      <c r="BT28" s="21"/>
      <c r="BU28" s="21"/>
      <c r="BV28" s="21"/>
      <c r="BW28" s="21"/>
      <c r="BX28" s="21"/>
      <c r="BY28" s="21"/>
      <c r="BZ28" s="21"/>
      <c r="CA28" s="21"/>
      <c r="CB28" s="21"/>
      <c r="CC28" s="21"/>
      <c r="CD28" s="21"/>
      <c r="CE28" s="21"/>
    </row>
    <row r="29" spans="2:83" x14ac:dyDescent="0.25">
      <c r="B29" s="25"/>
      <c r="C29" s="25"/>
      <c r="D29" s="25"/>
      <c r="E29" s="25"/>
      <c r="F29" s="25"/>
      <c r="G29" s="25"/>
      <c r="H29" s="25"/>
      <c r="I29" s="22"/>
      <c r="J29" s="22"/>
      <c r="K29" s="22"/>
      <c r="L29" s="22"/>
      <c r="M29" s="22"/>
      <c r="N29" s="22"/>
      <c r="O29" s="22"/>
      <c r="P29" s="22"/>
      <c r="Q29" s="22"/>
      <c r="R29" s="22"/>
      <c r="S29" s="22"/>
      <c r="T29" s="22"/>
      <c r="U29" s="22"/>
      <c r="V29" s="22"/>
      <c r="W29" s="22"/>
      <c r="X29" s="22"/>
      <c r="Y29" s="22"/>
      <c r="Z29" s="22"/>
      <c r="AA29" s="22"/>
      <c r="BB29" s="21"/>
      <c r="BE29" s="21" t="str">
        <f>VLOOKUP(BE4, RefCauseofDeath, 3, FALSE)</f>
        <v>Current smoking</v>
      </c>
      <c r="BN29" s="21"/>
      <c r="BO29" s="21"/>
      <c r="BP29" s="21"/>
      <c r="BQ29" s="21"/>
      <c r="BR29" s="21"/>
      <c r="BS29" s="21"/>
      <c r="BT29" s="21"/>
      <c r="BU29" s="21"/>
      <c r="BV29" s="21"/>
      <c r="BW29" s="21"/>
      <c r="BX29" s="21"/>
      <c r="BY29" s="21"/>
      <c r="BZ29" s="21"/>
      <c r="CA29" s="21"/>
      <c r="CB29" s="21"/>
      <c r="CC29" s="21"/>
      <c r="CD29" s="21"/>
      <c r="CE29" s="21"/>
    </row>
    <row r="30" spans="2:83" ht="11.25" customHeight="1" x14ac:dyDescent="0.25">
      <c r="B30" s="25"/>
      <c r="C30" s="25"/>
      <c r="D30" s="25"/>
      <c r="E30" s="25"/>
      <c r="F30" s="25"/>
      <c r="G30" s="25"/>
      <c r="H30" s="25"/>
      <c r="I30" s="22"/>
      <c r="J30" s="22"/>
      <c r="K30" s="22"/>
      <c r="L30" s="22"/>
      <c r="M30" s="22"/>
      <c r="N30" s="22"/>
      <c r="O30" s="22"/>
      <c r="P30" s="22"/>
      <c r="Q30" s="22"/>
      <c r="R30" s="22"/>
      <c r="S30" s="22"/>
      <c r="T30" s="22"/>
      <c r="U30" s="22"/>
      <c r="V30" s="22"/>
      <c r="W30" s="22"/>
      <c r="X30" s="22"/>
      <c r="Y30" s="22"/>
      <c r="Z30" s="22"/>
      <c r="AA30" s="22"/>
      <c r="BB30" s="21"/>
      <c r="BN30" s="21"/>
      <c r="BO30" s="21"/>
      <c r="BP30" s="21"/>
      <c r="BQ30" s="21"/>
      <c r="BR30" s="21"/>
      <c r="BS30" s="21"/>
      <c r="BT30" s="21"/>
      <c r="BU30" s="21"/>
      <c r="BV30" s="21"/>
      <c r="BW30" s="21"/>
      <c r="BX30" s="21"/>
      <c r="BY30" s="21"/>
      <c r="BZ30" s="21"/>
      <c r="CA30" s="21"/>
      <c r="CB30" s="21"/>
      <c r="CC30" s="21"/>
      <c r="CD30" s="21"/>
      <c r="CE30" s="21"/>
    </row>
    <row r="31" spans="2:83" s="29" customFormat="1" x14ac:dyDescent="0.25">
      <c r="B31" s="25"/>
      <c r="C31" s="25"/>
      <c r="D31" s="25"/>
      <c r="E31" s="25"/>
      <c r="F31" s="25"/>
      <c r="G31" s="25"/>
      <c r="H31" s="25"/>
      <c r="I31" s="26"/>
      <c r="J31" s="26"/>
      <c r="K31" s="26"/>
      <c r="L31" s="26"/>
      <c r="M31" s="26"/>
      <c r="N31" s="26"/>
      <c r="O31" s="26"/>
      <c r="P31" s="26"/>
      <c r="Q31" s="26"/>
      <c r="R31" s="26"/>
      <c r="S31" s="26"/>
      <c r="T31" s="26"/>
      <c r="U31" s="26"/>
      <c r="V31" s="26"/>
      <c r="W31" s="26"/>
      <c r="X31" s="26"/>
      <c r="Y31" s="26"/>
      <c r="Z31" s="26"/>
      <c r="AA31" s="26"/>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8"/>
      <c r="BC31" s="28"/>
      <c r="BD31" s="28"/>
      <c r="BE31" s="28" t="s">
        <v>58</v>
      </c>
      <c r="BF31" s="28"/>
      <c r="BG31" s="28"/>
      <c r="BH31" s="28"/>
      <c r="BI31" s="28"/>
      <c r="BJ31" s="28"/>
      <c r="BK31" s="28"/>
      <c r="BL31" s="28"/>
      <c r="BM31" s="28"/>
      <c r="BN31" s="28"/>
      <c r="BO31" s="28"/>
      <c r="BP31" s="28"/>
      <c r="BQ31" s="28"/>
      <c r="BR31" s="28" t="s">
        <v>59</v>
      </c>
      <c r="BS31" s="28"/>
      <c r="BT31" s="28"/>
      <c r="BU31" s="28"/>
      <c r="BV31" s="28"/>
      <c r="BW31" s="28"/>
      <c r="BX31" s="28"/>
      <c r="BY31" s="28"/>
      <c r="BZ31" s="28"/>
      <c r="CA31" s="28"/>
      <c r="CB31" s="28"/>
      <c r="CC31" s="28"/>
      <c r="CD31" s="28"/>
      <c r="CE31" s="28"/>
    </row>
    <row r="32" spans="2:83" ht="7.5" customHeight="1" x14ac:dyDescent="0.25">
      <c r="B32" s="25"/>
      <c r="C32" s="25"/>
      <c r="D32" s="25"/>
      <c r="E32" s="25"/>
      <c r="F32" s="25"/>
      <c r="G32" s="25"/>
      <c r="H32" s="25"/>
      <c r="I32" s="22"/>
      <c r="J32" s="22"/>
      <c r="K32" s="22"/>
      <c r="L32" s="22"/>
      <c r="M32" s="22"/>
      <c r="N32" s="22"/>
      <c r="O32" s="22"/>
      <c r="P32" s="22"/>
      <c r="Q32" s="22"/>
      <c r="R32" s="22"/>
      <c r="S32" s="22"/>
      <c r="T32" s="22"/>
      <c r="U32" s="22"/>
      <c r="V32" s="22"/>
      <c r="W32" s="22"/>
      <c r="X32" s="22"/>
      <c r="Y32" s="22"/>
      <c r="Z32" s="22"/>
      <c r="AA32" s="22"/>
      <c r="BB32" s="21"/>
      <c r="BN32" s="21"/>
      <c r="BO32" s="21"/>
      <c r="BP32" s="21"/>
      <c r="BQ32" s="21"/>
      <c r="BR32" s="21"/>
      <c r="BS32" s="21"/>
      <c r="BT32" s="21"/>
      <c r="BU32" s="21"/>
      <c r="BV32" s="21"/>
      <c r="BW32" s="21"/>
      <c r="BX32" s="21"/>
      <c r="BY32" s="21"/>
      <c r="BZ32" s="21"/>
      <c r="CA32" s="21"/>
      <c r="CB32" s="21"/>
      <c r="CC32" s="21"/>
      <c r="CD32" s="21"/>
      <c r="CE32" s="21"/>
    </row>
    <row r="33" spans="2:83" s="33" customFormat="1" ht="26.25" customHeight="1" x14ac:dyDescent="0.3">
      <c r="B33" s="25"/>
      <c r="C33" s="23" t="str">
        <f>VLOOKUP(BE4, RefCauseofDeath, 3, FALSE)</f>
        <v>Current smoking</v>
      </c>
      <c r="D33" s="22"/>
      <c r="E33" s="22"/>
      <c r="F33" s="22"/>
      <c r="G33" s="22"/>
      <c r="H33" s="22"/>
      <c r="I33" s="25"/>
      <c r="J33" s="25"/>
      <c r="K33" s="25"/>
      <c r="L33" s="25"/>
      <c r="M33" s="25"/>
      <c r="N33" s="25"/>
      <c r="O33" s="25"/>
      <c r="P33" s="25"/>
      <c r="Q33" s="84"/>
      <c r="R33" s="23" t="str">
        <f>VLOOKUP(BE4, RefCauseofDeath,3,FALSE)</f>
        <v>Current smoking</v>
      </c>
      <c r="S33" s="22"/>
      <c r="T33" s="22"/>
      <c r="U33" s="22"/>
      <c r="V33" s="22"/>
      <c r="W33" s="22"/>
      <c r="X33" s="25"/>
      <c r="Y33" s="25"/>
      <c r="Z33" s="25"/>
      <c r="AA33" s="25"/>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2"/>
      <c r="BC33" s="32"/>
      <c r="BD33" s="32"/>
      <c r="BE33" s="32"/>
      <c r="BF33" s="32" t="s">
        <v>8</v>
      </c>
      <c r="BG33" s="32" t="s">
        <v>12</v>
      </c>
      <c r="BH33" s="32" t="s">
        <v>13</v>
      </c>
      <c r="BI33" s="32" t="s">
        <v>14</v>
      </c>
      <c r="BJ33" s="32"/>
      <c r="BK33" s="32"/>
      <c r="BL33" s="32"/>
      <c r="BM33" s="32"/>
      <c r="BN33" s="32"/>
      <c r="BO33" s="32"/>
      <c r="BP33" s="32"/>
      <c r="BQ33" s="32"/>
      <c r="BR33" s="32"/>
      <c r="BS33" s="32" t="s">
        <v>8</v>
      </c>
      <c r="BT33" s="32" t="s">
        <v>54</v>
      </c>
      <c r="BU33" s="32"/>
      <c r="BV33" s="32" t="s">
        <v>14</v>
      </c>
      <c r="BW33" s="32"/>
      <c r="BX33" s="32"/>
      <c r="BY33" s="32"/>
      <c r="BZ33" s="32"/>
      <c r="CA33" s="32"/>
      <c r="CB33" s="32"/>
      <c r="CC33" s="32"/>
      <c r="CD33" s="32"/>
      <c r="CE33" s="32"/>
    </row>
    <row r="34" spans="2:83" ht="12" customHeight="1" x14ac:dyDescent="0.25">
      <c r="B34" s="22"/>
      <c r="C34" s="22" t="str">
        <f>BE19</f>
        <v/>
      </c>
      <c r="D34" s="22"/>
      <c r="E34" s="22"/>
      <c r="F34" s="22"/>
      <c r="G34" s="22"/>
      <c r="H34" s="22"/>
      <c r="I34" s="22"/>
      <c r="J34" s="22"/>
      <c r="K34" s="22"/>
      <c r="L34" s="22"/>
      <c r="M34" s="22"/>
      <c r="N34" s="22"/>
      <c r="O34" s="22"/>
      <c r="P34" s="22"/>
      <c r="Q34" s="85"/>
      <c r="R34" s="22" t="str">
        <f>BE19</f>
        <v/>
      </c>
      <c r="S34" s="22"/>
      <c r="T34" s="22"/>
      <c r="U34" s="22"/>
      <c r="V34" s="22"/>
      <c r="W34" s="22"/>
      <c r="X34" s="22"/>
      <c r="Y34" s="22"/>
      <c r="Z34" s="22"/>
      <c r="AA34" s="22"/>
      <c r="BB34" s="21"/>
      <c r="BN34" s="21"/>
      <c r="BO34" s="21"/>
      <c r="BP34" s="21"/>
      <c r="BQ34" s="21"/>
      <c r="BR34" s="21"/>
      <c r="BS34" s="21"/>
      <c r="BT34" s="21"/>
      <c r="BU34" s="21"/>
      <c r="BV34" s="21"/>
      <c r="BW34" s="21"/>
      <c r="BX34" s="21"/>
      <c r="BY34" s="21"/>
      <c r="BZ34" s="21"/>
      <c r="CA34" s="21"/>
      <c r="CB34" s="21"/>
      <c r="CC34" s="21"/>
      <c r="CD34" s="21"/>
      <c r="CE34" s="21"/>
    </row>
    <row r="35" spans="2:83" s="33" customFormat="1" x14ac:dyDescent="0.25">
      <c r="B35" s="25"/>
      <c r="C35" s="34" t="s">
        <v>56</v>
      </c>
      <c r="D35" s="34"/>
      <c r="E35" s="34"/>
      <c r="F35" s="34"/>
      <c r="G35" s="34"/>
      <c r="H35" s="34"/>
      <c r="I35" s="25"/>
      <c r="J35" s="25"/>
      <c r="K35" s="25"/>
      <c r="L35" s="25"/>
      <c r="M35" s="25"/>
      <c r="N35" s="25"/>
      <c r="O35" s="25"/>
      <c r="P35" s="25"/>
      <c r="Q35" s="25"/>
      <c r="R35" s="34" t="s">
        <v>60</v>
      </c>
      <c r="S35" s="25"/>
      <c r="T35" s="25"/>
      <c r="U35" s="25"/>
      <c r="V35" s="25"/>
      <c r="W35" s="25"/>
      <c r="X35" s="25"/>
      <c r="Y35" s="25"/>
      <c r="Z35" s="25"/>
      <c r="AA35" s="25"/>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2"/>
      <c r="BC35" s="32"/>
      <c r="BD35" s="21" t="s">
        <v>5</v>
      </c>
      <c r="BE35" s="32" t="s">
        <v>24</v>
      </c>
      <c r="BF35" s="32">
        <v>2006</v>
      </c>
      <c r="BG35" s="32">
        <f>IFERROR(VALUE(FIXED(VLOOKUP($BF35&amp;$BE$29&amp;$BE$12&amp;"Maori",ethnicdata,7,FALSE),1)),NA())</f>
        <v>43.1</v>
      </c>
      <c r="BH35" s="32">
        <f>IFERROR(VALUE(FIXED(VLOOKUP($BF35&amp;$BE$29&amp;$BE$12&amp;"Non-Maori",ethnicdata,7,FALSE),1)),NA())</f>
        <v>18.899999999999999</v>
      </c>
      <c r="BI35" s="32">
        <f>MAX(BG35:BH71)</f>
        <v>46</v>
      </c>
      <c r="BJ35" s="32"/>
      <c r="BK35" s="32"/>
      <c r="BL35" s="32"/>
      <c r="BM35" s="32"/>
      <c r="BN35" s="32"/>
      <c r="BO35" s="32"/>
      <c r="BP35" s="32"/>
      <c r="BQ35" s="21" t="s">
        <v>5</v>
      </c>
      <c r="BR35" s="32" t="s">
        <v>24</v>
      </c>
      <c r="BS35" s="32">
        <v>2006</v>
      </c>
      <c r="BT35" s="32">
        <f>IFERROR(VALUE(FIXED(VLOOKUP($BF35&amp;$BE$29&amp;$BE$12&amp;"Maori",ethnicdata,10,FALSE),2)),NA())</f>
        <v>2.2799999999999998</v>
      </c>
      <c r="BU35" s="32"/>
      <c r="BV35" s="32">
        <f>MAX(BT35:BT71)</f>
        <v>3.63</v>
      </c>
      <c r="BW35" s="32"/>
      <c r="BX35" s="32"/>
      <c r="BY35" s="32"/>
      <c r="BZ35" s="32"/>
      <c r="CA35" s="32"/>
      <c r="CB35" s="32"/>
      <c r="CC35" s="32"/>
      <c r="CD35" s="32"/>
      <c r="CE35" s="32"/>
    </row>
    <row r="36" spans="2:83"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BB36" s="21"/>
      <c r="BF36" s="21">
        <v>2007</v>
      </c>
      <c r="BG36" s="32"/>
      <c r="BH36" s="32"/>
      <c r="BI36" s="21">
        <f>MIN(BG35:BH71)</f>
        <v>11.4</v>
      </c>
      <c r="BN36" s="21"/>
      <c r="BO36" s="21"/>
      <c r="BP36" s="21"/>
      <c r="BQ36" s="21"/>
      <c r="BR36" s="21"/>
      <c r="BS36" s="21">
        <v>2007</v>
      </c>
      <c r="BT36" s="32"/>
      <c r="BU36" s="32"/>
      <c r="BV36" s="21">
        <f>MIN(BT35:BT71)</f>
        <v>1.89</v>
      </c>
      <c r="BW36" s="21"/>
      <c r="BX36" s="21"/>
      <c r="BY36" s="21"/>
      <c r="BZ36" s="21"/>
      <c r="CA36" s="21"/>
      <c r="CB36" s="21"/>
      <c r="CC36" s="21"/>
      <c r="CD36" s="21"/>
      <c r="CE36" s="21"/>
    </row>
    <row r="37" spans="2:83" s="19" customFormat="1" x14ac:dyDescent="0.25">
      <c r="B37" s="36"/>
      <c r="C37" s="48" t="s">
        <v>8</v>
      </c>
      <c r="D37" s="106" t="s">
        <v>17</v>
      </c>
      <c r="E37" s="106"/>
      <c r="F37" s="106"/>
      <c r="G37" s="106" t="s">
        <v>15</v>
      </c>
      <c r="H37" s="106"/>
      <c r="I37" s="106"/>
      <c r="J37" s="106" t="s">
        <v>18</v>
      </c>
      <c r="K37" s="106"/>
      <c r="L37" s="106"/>
      <c r="M37" s="106" t="s">
        <v>16</v>
      </c>
      <c r="N37" s="106"/>
      <c r="O37" s="106"/>
      <c r="P37" s="36"/>
      <c r="Q37" s="36"/>
      <c r="R37" s="86" t="s">
        <v>8</v>
      </c>
      <c r="S37" s="107" t="s">
        <v>61</v>
      </c>
      <c r="T37" s="107"/>
      <c r="U37" s="107"/>
      <c r="V37" s="107" t="s">
        <v>62</v>
      </c>
      <c r="W37" s="107"/>
      <c r="X37" s="107"/>
      <c r="Y37" s="36"/>
      <c r="Z37" s="36"/>
      <c r="AA37" s="36"/>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8"/>
      <c r="BC37" s="18"/>
      <c r="BD37" s="18"/>
      <c r="BE37" s="18"/>
      <c r="BF37" s="18">
        <v>2008</v>
      </c>
      <c r="BG37" s="32"/>
      <c r="BH37" s="32"/>
      <c r="BI37" s="18"/>
      <c r="BJ37" s="18"/>
      <c r="BK37" s="18"/>
      <c r="BL37" s="18"/>
      <c r="BM37" s="18"/>
      <c r="BN37" s="18"/>
      <c r="BO37" s="18"/>
      <c r="BP37" s="18"/>
      <c r="BQ37" s="18"/>
      <c r="BR37" s="18"/>
      <c r="BS37" s="18">
        <v>2008</v>
      </c>
      <c r="BT37" s="32"/>
      <c r="BU37" s="32"/>
      <c r="BV37" s="18"/>
      <c r="BW37" s="18"/>
      <c r="BX37" s="18"/>
      <c r="BY37" s="18"/>
      <c r="BZ37" s="18"/>
      <c r="CA37" s="18"/>
      <c r="CB37" s="18"/>
      <c r="CC37" s="18"/>
      <c r="CD37" s="18"/>
      <c r="CE37" s="18"/>
    </row>
    <row r="38" spans="2:83" x14ac:dyDescent="0.25">
      <c r="B38" s="22"/>
      <c r="C38" s="85"/>
      <c r="D38" s="88" t="s">
        <v>21</v>
      </c>
      <c r="E38" s="89" t="s">
        <v>22</v>
      </c>
      <c r="F38" s="89" t="s">
        <v>23</v>
      </c>
      <c r="G38" s="88" t="s">
        <v>21</v>
      </c>
      <c r="H38" s="89" t="s">
        <v>22</v>
      </c>
      <c r="I38" s="89" t="s">
        <v>23</v>
      </c>
      <c r="J38" s="88" t="s">
        <v>21</v>
      </c>
      <c r="K38" s="89" t="s">
        <v>22</v>
      </c>
      <c r="L38" s="89" t="s">
        <v>23</v>
      </c>
      <c r="M38" s="88" t="s">
        <v>21</v>
      </c>
      <c r="N38" s="89" t="s">
        <v>22</v>
      </c>
      <c r="O38" s="89" t="s">
        <v>23</v>
      </c>
      <c r="P38" s="22"/>
      <c r="Q38" s="22"/>
      <c r="R38" s="22"/>
      <c r="S38" s="88" t="s">
        <v>52</v>
      </c>
      <c r="T38" s="89" t="s">
        <v>22</v>
      </c>
      <c r="U38" s="89" t="s">
        <v>23</v>
      </c>
      <c r="V38" s="88" t="s">
        <v>52</v>
      </c>
      <c r="W38" s="89" t="s">
        <v>22</v>
      </c>
      <c r="X38" s="89" t="s">
        <v>23</v>
      </c>
      <c r="Y38" s="22"/>
      <c r="Z38" s="22"/>
      <c r="AA38" s="22"/>
      <c r="BB38" s="21"/>
      <c r="BF38" s="21">
        <v>2009</v>
      </c>
      <c r="BG38" s="32"/>
      <c r="BH38" s="32"/>
      <c r="BN38" s="21"/>
      <c r="BO38" s="21"/>
      <c r="BP38" s="21"/>
      <c r="BQ38" s="21"/>
      <c r="BR38" s="21"/>
      <c r="BS38" s="21">
        <v>2009</v>
      </c>
      <c r="BT38" s="32"/>
      <c r="BU38" s="32"/>
      <c r="BV38" s="21"/>
      <c r="BW38" s="21"/>
      <c r="BX38" s="21"/>
      <c r="BY38" s="21"/>
      <c r="BZ38" s="21"/>
      <c r="CA38" s="21"/>
      <c r="CB38" s="21"/>
      <c r="CC38" s="21"/>
      <c r="CD38" s="21"/>
      <c r="CE38" s="21"/>
    </row>
    <row r="39" spans="2:83" x14ac:dyDescent="0.25">
      <c r="B39" s="22"/>
      <c r="C39" s="22" t="s">
        <v>24</v>
      </c>
      <c r="D39" s="90">
        <f>IFERROR(VALUE(FIXED(VLOOKUP($BF35&amp;$C$33&amp;$BG$12&amp;"Maori",ethnicdata,7,FALSE),1)),"N/A")</f>
        <v>39.9</v>
      </c>
      <c r="E39" s="91">
        <f>IFERROR(VALUE(FIXED(VLOOKUP($BF35&amp;$C$33&amp;$BG$12&amp;"Maori",ethnicdata,6,FALSE),1)),"N/A")</f>
        <v>36</v>
      </c>
      <c r="F39" s="91">
        <f>IFERROR(VALUE(FIXED(VLOOKUP($BF35&amp;$C$33&amp;$BG$12&amp;"Maori",ethnicdata,8,FALSE),1)),"N/A")</f>
        <v>43.9</v>
      </c>
      <c r="G39" s="90">
        <f>IFERROR(VALUE(FIXED(VLOOKUP($BF35&amp;$C$33&amp;$BF$12&amp;"Maori",ethnicdata,7,FALSE),1)),"N/A")</f>
        <v>46</v>
      </c>
      <c r="H39" s="91">
        <f>IFERROR(VALUE(FIXED(VLOOKUP($BF35&amp;$C$33&amp;$BF$12&amp;"Maori",ethnicdata,6,FALSE),1)),"N/A")</f>
        <v>43</v>
      </c>
      <c r="I39" s="91">
        <f>IFERROR(VALUE(FIXED(VLOOKUP($BF35&amp;$C$33&amp;$BF$12&amp;"Maori",ethnicdata,8,FALSE),1)),"N/A")</f>
        <v>49.1</v>
      </c>
      <c r="J39" s="90">
        <f>IFERROR(VALUE(FIXED(VLOOKUP($BF35&amp;$C$33&amp;$BG$12&amp;"Non-Maori",ethnicdata,7,FALSE),1)),"N/A")</f>
        <v>21</v>
      </c>
      <c r="K39" s="91">
        <f>IFERROR(VALUE(FIXED(VLOOKUP($BF35&amp;$C$33&amp;$BG$12&amp;"Non-Maori",ethnicdata,6,FALSE),1)),"N/A")</f>
        <v>19.3</v>
      </c>
      <c r="L39" s="91">
        <f>IFERROR(VALUE(FIXED(VLOOKUP($BF35&amp;$C$33&amp;$BG$12&amp;"Non-Maori",ethnicdata,8,FALSE),1)),"N/A")</f>
        <v>22.7</v>
      </c>
      <c r="M39" s="90">
        <f>IFERROR(VALUE(FIXED(VLOOKUP($BF35&amp;$C$33&amp;$BF$12&amp;"Non-Maori",ethnicdata,7,FALSE),1)),"N/A")</f>
        <v>17.100000000000001</v>
      </c>
      <c r="N39" s="91">
        <f>IFERROR(VALUE(FIXED(VLOOKUP($BF35&amp;$C$33&amp;$BF$12&amp;"Non-Maori",ethnicdata,6,FALSE),1)),"N/A")</f>
        <v>15.3</v>
      </c>
      <c r="O39" s="91">
        <f>IFERROR(VALUE(FIXED(VLOOKUP($BF35&amp;$C$33&amp;$BF$12&amp;"Non-Maori",ethnicdata,8,FALSE),1)),"N/A")</f>
        <v>18.899999999999999</v>
      </c>
      <c r="P39" s="22"/>
      <c r="Q39" s="22"/>
      <c r="R39" s="22" t="s">
        <v>24</v>
      </c>
      <c r="S39" s="90">
        <f>IFERROR(VALUE(FIXED(VLOOKUP($BF35&amp;$R$33&amp;$BG$12&amp;"Maori",ethnicdata,10,FALSE),2)),"N/A")</f>
        <v>1.89</v>
      </c>
      <c r="T39" s="92">
        <f>IFERROR(VALUE(FIXED(VLOOKUP($BF35&amp;$R$33&amp;$BG$12&amp;"Maori",ethnicdata,9,FALSE),2)),"N/A")</f>
        <v>1.67</v>
      </c>
      <c r="U39" s="92">
        <f>IFERROR(VALUE(FIXED(VLOOKUP($BF35&amp;$R$33&amp;$BG$12&amp;"Maori",ethnicdata,11,FALSE),2)),"N/A")</f>
        <v>2.15</v>
      </c>
      <c r="V39" s="90">
        <f>IFERROR(VALUE(FIXED(VLOOKUP($BF35&amp;$R$33&amp;$BF$12&amp;"Maori",ethnicdata,10,FALSE),2)),"N/A")</f>
        <v>2.71</v>
      </c>
      <c r="W39" s="92">
        <f>IFERROR(VALUE(FIXED(VLOOKUP($BF35&amp;$R$33&amp;$BF$12&amp;"Maori",ethnicdata,9,FALSE),2)),"N/A")</f>
        <v>2.42</v>
      </c>
      <c r="X39" s="92">
        <f>IFERROR(VALUE(FIXED(VLOOKUP($BF35&amp;$R$33&amp;$BF$12&amp;"Maori",ethnicdata,11,FALSE),2)),"N/A")</f>
        <v>3.04</v>
      </c>
      <c r="Y39" s="22"/>
      <c r="Z39" s="22"/>
      <c r="AA39" s="22"/>
      <c r="BB39" s="21"/>
      <c r="BF39" s="32">
        <v>2010</v>
      </c>
      <c r="BG39" s="32"/>
      <c r="BH39" s="32"/>
      <c r="BN39" s="21"/>
      <c r="BO39" s="21"/>
      <c r="BP39" s="21"/>
      <c r="BQ39" s="21"/>
      <c r="BR39" s="21"/>
      <c r="BS39" s="32">
        <v>2010</v>
      </c>
      <c r="BT39" s="32"/>
      <c r="BU39" s="32"/>
      <c r="BV39" s="21"/>
      <c r="BW39" s="21"/>
      <c r="BX39" s="21"/>
      <c r="BY39" s="21"/>
      <c r="BZ39" s="21"/>
      <c r="CA39" s="21"/>
      <c r="CB39" s="21"/>
      <c r="CC39" s="21"/>
      <c r="CD39" s="21"/>
      <c r="CE39" s="21"/>
    </row>
    <row r="40" spans="2:83" x14ac:dyDescent="0.25">
      <c r="B40" s="22"/>
      <c r="C40" s="22" t="s">
        <v>25</v>
      </c>
      <c r="D40" s="90">
        <f t="shared" ref="D40:D45" si="0">IFERROR(VALUE(FIXED(VLOOKUP($BF40&amp;$C$33&amp;$BG$12&amp;"Maori",ethnicdata,7,FALSE),1)),"N/A")</f>
        <v>37.4</v>
      </c>
      <c r="E40" s="91">
        <f t="shared" ref="E40:E45" si="1">IFERROR(VALUE(FIXED(VLOOKUP($BF40&amp;$C$33&amp;$BG$12&amp;"Maori",ethnicdata,6,FALSE),1)),"N/A")</f>
        <v>33.1</v>
      </c>
      <c r="F40" s="91">
        <f t="shared" ref="F40:F45" si="2">IFERROR(VALUE(FIXED(VLOOKUP($BF40&amp;$C$33&amp;$BG$12&amp;"Maori",ethnicdata,8,FALSE),1)),"N/A")</f>
        <v>41.9</v>
      </c>
      <c r="G40" s="90">
        <f t="shared" ref="G40:G45" si="3">IFERROR(VALUE(FIXED(VLOOKUP($BF40&amp;$C$33&amp;$BF$12&amp;"Maori",ethnicdata,7,FALSE),1)),"N/A")</f>
        <v>45.1</v>
      </c>
      <c r="H40" s="91">
        <f t="shared" ref="H40:H45" si="4">IFERROR(VALUE(FIXED(VLOOKUP($BF40&amp;$C$33&amp;$BF$12&amp;"Maori",ethnicdata,6,FALSE),1)),"N/A")</f>
        <v>41.8</v>
      </c>
      <c r="I40" s="91">
        <f t="shared" ref="I40:I45" si="5">IFERROR(VALUE(FIXED(VLOOKUP($BF40&amp;$C$33&amp;$BF$12&amp;"Maori",ethnicdata,8,FALSE),1)),"N/A")</f>
        <v>48.5</v>
      </c>
      <c r="J40" s="90">
        <f t="shared" ref="J40:J45" si="6">IFERROR(VALUE(FIXED(VLOOKUP($BF40&amp;$C$33&amp;$BG$12&amp;"Non-Maori",ethnicdata,7,FALSE),1)),"N/A")</f>
        <v>18.600000000000001</v>
      </c>
      <c r="K40" s="91">
        <f t="shared" ref="K40:K45" si="7">IFERROR(VALUE(FIXED(VLOOKUP($BF40&amp;$C$33&amp;$BG$12&amp;"Non-Maori",ethnicdata,6,FALSE),1)),"N/A")</f>
        <v>16.8</v>
      </c>
      <c r="L40" s="91">
        <f t="shared" ref="L40:L45" si="8">IFERROR(VALUE(FIXED(VLOOKUP($BF40&amp;$C$33&amp;$BG$12&amp;"Non-Maori",ethnicdata,8,FALSE),1)),"N/A")</f>
        <v>20.5</v>
      </c>
      <c r="M40" s="90">
        <f t="shared" ref="M40:M45" si="9">IFERROR(VALUE(FIXED(VLOOKUP($BF40&amp;$C$33&amp;$BF$12&amp;"Non-Maori",ethnicdata,7,FALSE),1)),"N/A")</f>
        <v>16.100000000000001</v>
      </c>
      <c r="N40" s="91">
        <f t="shared" ref="N40:N45" si="10">IFERROR(VALUE(FIXED(VLOOKUP($BF40&amp;$C$33&amp;$BF$12&amp;"Non-Maori",ethnicdata,6,FALSE),1)),"N/A")</f>
        <v>14.6</v>
      </c>
      <c r="O40" s="91">
        <f t="shared" ref="O40:O45" si="11">IFERROR(VALUE(FIXED(VLOOKUP($BF40&amp;$C$33&amp;$BF$12&amp;"Non-Maori",ethnicdata,8,FALSE),1)),"N/A")</f>
        <v>17.8</v>
      </c>
      <c r="P40" s="22"/>
      <c r="Q40" s="22"/>
      <c r="R40" s="22" t="s">
        <v>25</v>
      </c>
      <c r="S40" s="90">
        <f t="shared" ref="S40:S45" si="12">IFERROR(VALUE(FIXED(VLOOKUP($BF40&amp;$R$33&amp;$BG$12&amp;"Maori",ethnicdata,10,FALSE),2)),"N/A")</f>
        <v>2.02</v>
      </c>
      <c r="T40" s="91">
        <f t="shared" ref="T40:T45" si="13">IFERROR(VALUE(FIXED(VLOOKUP($BF40&amp;$C$33&amp;$BG$12&amp;"Maori",ethnicdata,9,FALSE),2)),"N/A")</f>
        <v>1.75</v>
      </c>
      <c r="U40" s="91">
        <f t="shared" ref="U40:U45" si="14">IFERROR(VALUE(FIXED(VLOOKUP($BF40&amp;$C$33&amp;$BG$12&amp;"Maori",ethnicdata,11,FALSE),2)),"N/A")</f>
        <v>2.33</v>
      </c>
      <c r="V40" s="90">
        <f t="shared" ref="V40:V45" si="15">IFERROR(VALUE(FIXED(VLOOKUP($BF40&amp;$R$33&amp;$BF$12&amp;"Maori",ethnicdata,10,FALSE),2)),"N/A")</f>
        <v>2.89</v>
      </c>
      <c r="W40" s="91">
        <f t="shared" ref="W40:W45" si="16">IFERROR(VALUE(FIXED(VLOOKUP($BF40&amp;$C$33&amp;$BF$12&amp;"Maori",ethnicdata,9,FALSE),2)),"N/A")</f>
        <v>2.57</v>
      </c>
      <c r="X40" s="91">
        <f t="shared" ref="X40:X45" si="17">IFERROR(VALUE(FIXED(VLOOKUP($BF40&amp;$C$33&amp;$BF$12&amp;"Maori",ethnicdata,11,FALSE),2)),"N/A")</f>
        <v>3.25</v>
      </c>
      <c r="Y40" s="22"/>
      <c r="Z40" s="22"/>
      <c r="AA40" s="22"/>
      <c r="BB40" s="21"/>
      <c r="BE40" s="21" t="s">
        <v>25</v>
      </c>
      <c r="BF40" s="21">
        <v>2011</v>
      </c>
      <c r="BG40" s="32">
        <f t="shared" ref="BG40:BG45" si="18">IFERROR(VALUE(FIXED(VLOOKUP($BF40&amp;$BE$29&amp;$BE$12&amp;"Maori",ethnicdata,7,FALSE),1)),NA())</f>
        <v>41.7</v>
      </c>
      <c r="BH40" s="32">
        <f t="shared" ref="BH40:BH45" si="19">IFERROR(VALUE(FIXED(VLOOKUP($BF40&amp;$BE$29&amp;$BE$12&amp;"Non-Maori",ethnicdata,7,FALSE),1)),NA())</f>
        <v>17.3</v>
      </c>
      <c r="BN40" s="21"/>
      <c r="BO40" s="21"/>
      <c r="BP40" s="21"/>
      <c r="BQ40" s="21"/>
      <c r="BR40" s="21" t="s">
        <v>25</v>
      </c>
      <c r="BS40" s="21">
        <v>2011</v>
      </c>
      <c r="BT40" s="32">
        <f t="shared" ref="BT40:BT45" si="20">IFERROR(VALUE(FIXED(VLOOKUP($BF40&amp;$BE$29&amp;$BE$12&amp;"Maori",ethnicdata,10,FALSE),2)),NA())</f>
        <v>2.44</v>
      </c>
      <c r="BU40" s="32"/>
      <c r="BV40" s="21"/>
      <c r="BW40" s="21"/>
      <c r="BX40" s="21"/>
      <c r="BY40" s="21"/>
      <c r="BZ40" s="21"/>
      <c r="CA40" s="21"/>
      <c r="CB40" s="21"/>
      <c r="CC40" s="21"/>
      <c r="CD40" s="21"/>
      <c r="CE40" s="21"/>
    </row>
    <row r="41" spans="2:83" x14ac:dyDescent="0.25">
      <c r="B41" s="22"/>
      <c r="C41" s="22" t="s">
        <v>26</v>
      </c>
      <c r="D41" s="90">
        <f t="shared" si="0"/>
        <v>37.700000000000003</v>
      </c>
      <c r="E41" s="91">
        <f t="shared" si="1"/>
        <v>33.700000000000003</v>
      </c>
      <c r="F41" s="91">
        <f t="shared" si="2"/>
        <v>41.7</v>
      </c>
      <c r="G41" s="90">
        <f t="shared" si="3"/>
        <v>42.7</v>
      </c>
      <c r="H41" s="91">
        <f t="shared" si="4"/>
        <v>39.799999999999997</v>
      </c>
      <c r="I41" s="91">
        <f t="shared" si="5"/>
        <v>45.6</v>
      </c>
      <c r="J41" s="90">
        <f t="shared" si="6"/>
        <v>18.7</v>
      </c>
      <c r="K41" s="91">
        <f t="shared" si="7"/>
        <v>16.899999999999999</v>
      </c>
      <c r="L41" s="91">
        <f t="shared" si="8"/>
        <v>20.6</v>
      </c>
      <c r="M41" s="90">
        <f t="shared" si="9"/>
        <v>14</v>
      </c>
      <c r="N41" s="91">
        <f t="shared" si="10"/>
        <v>12.7</v>
      </c>
      <c r="O41" s="91">
        <f t="shared" si="11"/>
        <v>15.5</v>
      </c>
      <c r="P41" s="22"/>
      <c r="Q41" s="22"/>
      <c r="R41" s="22" t="s">
        <v>26</v>
      </c>
      <c r="S41" s="90">
        <f t="shared" si="12"/>
        <v>2.02</v>
      </c>
      <c r="T41" s="91">
        <f t="shared" si="13"/>
        <v>1.75</v>
      </c>
      <c r="U41" s="91">
        <f t="shared" si="14"/>
        <v>2.34</v>
      </c>
      <c r="V41" s="90">
        <f t="shared" si="15"/>
        <v>3.01</v>
      </c>
      <c r="W41" s="91">
        <f t="shared" si="16"/>
        <v>2.7</v>
      </c>
      <c r="X41" s="91">
        <f t="shared" si="17"/>
        <v>3.35</v>
      </c>
      <c r="Y41" s="22"/>
      <c r="Z41" s="22"/>
      <c r="AA41" s="22"/>
      <c r="BB41" s="21"/>
      <c r="BE41" s="18" t="s">
        <v>26</v>
      </c>
      <c r="BF41" s="18">
        <v>2012</v>
      </c>
      <c r="BG41" s="32">
        <f t="shared" si="18"/>
        <v>40.299999999999997</v>
      </c>
      <c r="BH41" s="32">
        <f t="shared" si="19"/>
        <v>16.3</v>
      </c>
      <c r="BN41" s="21"/>
      <c r="BO41" s="21"/>
      <c r="BP41" s="21"/>
      <c r="BQ41" s="21"/>
      <c r="BR41" s="18" t="s">
        <v>26</v>
      </c>
      <c r="BS41" s="18">
        <v>2012</v>
      </c>
      <c r="BT41" s="32">
        <f t="shared" si="20"/>
        <v>2.4700000000000002</v>
      </c>
      <c r="BU41" s="32"/>
      <c r="BV41" s="21"/>
      <c r="BW41" s="21"/>
      <c r="BX41" s="21"/>
      <c r="BY41" s="21"/>
      <c r="BZ41" s="21"/>
      <c r="CA41" s="21"/>
      <c r="CB41" s="21"/>
      <c r="CC41" s="21"/>
      <c r="CD41" s="21"/>
      <c r="CE41" s="21"/>
    </row>
    <row r="42" spans="2:83" x14ac:dyDescent="0.25">
      <c r="B42" s="22"/>
      <c r="C42" s="22" t="s">
        <v>27</v>
      </c>
      <c r="D42" s="90">
        <f t="shared" si="0"/>
        <v>41.6</v>
      </c>
      <c r="E42" s="91">
        <f t="shared" si="1"/>
        <v>37</v>
      </c>
      <c r="F42" s="91">
        <f t="shared" si="2"/>
        <v>46.3</v>
      </c>
      <c r="G42" s="90">
        <f t="shared" si="3"/>
        <v>42.7</v>
      </c>
      <c r="H42" s="91">
        <f t="shared" si="4"/>
        <v>39.6</v>
      </c>
      <c r="I42" s="91">
        <f t="shared" si="5"/>
        <v>45.7</v>
      </c>
      <c r="J42" s="90">
        <f t="shared" si="6"/>
        <v>18</v>
      </c>
      <c r="K42" s="91">
        <f t="shared" si="7"/>
        <v>16.3</v>
      </c>
      <c r="L42" s="91">
        <f t="shared" si="8"/>
        <v>19.899999999999999</v>
      </c>
      <c r="M42" s="90">
        <f t="shared" si="9"/>
        <v>13.3</v>
      </c>
      <c r="N42" s="91">
        <f t="shared" si="10"/>
        <v>12.2</v>
      </c>
      <c r="O42" s="91">
        <f t="shared" si="11"/>
        <v>14.5</v>
      </c>
      <c r="P42" s="22"/>
      <c r="Q42" s="22"/>
      <c r="R42" s="22" t="s">
        <v>27</v>
      </c>
      <c r="S42" s="90">
        <f t="shared" si="12"/>
        <v>2.31</v>
      </c>
      <c r="T42" s="91">
        <f t="shared" si="13"/>
        <v>2.0099999999999998</v>
      </c>
      <c r="U42" s="91">
        <f t="shared" si="14"/>
        <v>2.65</v>
      </c>
      <c r="V42" s="90">
        <f t="shared" si="15"/>
        <v>3.22</v>
      </c>
      <c r="W42" s="91">
        <f t="shared" si="16"/>
        <v>2.88</v>
      </c>
      <c r="X42" s="91">
        <f t="shared" si="17"/>
        <v>3.58</v>
      </c>
      <c r="Y42" s="22"/>
      <c r="Z42" s="22"/>
      <c r="AA42" s="22"/>
      <c r="BB42" s="21"/>
      <c r="BE42" s="21" t="s">
        <v>27</v>
      </c>
      <c r="BF42" s="21">
        <v>2013</v>
      </c>
      <c r="BG42" s="32">
        <f t="shared" si="18"/>
        <v>42.2</v>
      </c>
      <c r="BH42" s="32">
        <f t="shared" si="19"/>
        <v>15.6</v>
      </c>
      <c r="BN42" s="21"/>
      <c r="BO42" s="21"/>
      <c r="BP42" s="21"/>
      <c r="BQ42" s="21"/>
      <c r="BR42" s="21" t="s">
        <v>27</v>
      </c>
      <c r="BS42" s="21">
        <v>2013</v>
      </c>
      <c r="BT42" s="32">
        <f t="shared" si="20"/>
        <v>2.7</v>
      </c>
      <c r="BU42" s="32"/>
      <c r="BV42" s="21"/>
      <c r="BW42" s="21"/>
      <c r="BX42" s="21"/>
      <c r="BY42" s="21"/>
      <c r="BZ42" s="21"/>
      <c r="CA42" s="21"/>
      <c r="CB42" s="21"/>
      <c r="CC42" s="21"/>
      <c r="CD42" s="21"/>
      <c r="CE42" s="21"/>
    </row>
    <row r="43" spans="2:83" x14ac:dyDescent="0.25">
      <c r="B43" s="22"/>
      <c r="C43" s="22" t="s">
        <v>28</v>
      </c>
      <c r="D43" s="90">
        <f t="shared" si="0"/>
        <v>35.5</v>
      </c>
      <c r="E43" s="91">
        <f t="shared" si="1"/>
        <v>31.6</v>
      </c>
      <c r="F43" s="91">
        <f t="shared" si="2"/>
        <v>39.6</v>
      </c>
      <c r="G43" s="90">
        <f t="shared" si="3"/>
        <v>43.4</v>
      </c>
      <c r="H43" s="91">
        <f t="shared" si="4"/>
        <v>39.799999999999997</v>
      </c>
      <c r="I43" s="91">
        <f t="shared" si="5"/>
        <v>47.1</v>
      </c>
      <c r="J43" s="90">
        <f t="shared" si="6"/>
        <v>18.100000000000001</v>
      </c>
      <c r="K43" s="91">
        <f t="shared" si="7"/>
        <v>16.7</v>
      </c>
      <c r="L43" s="91">
        <f t="shared" si="8"/>
        <v>19.7</v>
      </c>
      <c r="M43" s="90">
        <f t="shared" si="9"/>
        <v>11.7</v>
      </c>
      <c r="N43" s="91">
        <f t="shared" si="10"/>
        <v>10.7</v>
      </c>
      <c r="O43" s="91">
        <f t="shared" si="11"/>
        <v>12.9</v>
      </c>
      <c r="P43" s="22"/>
      <c r="Q43" s="22"/>
      <c r="R43" s="22" t="s">
        <v>28</v>
      </c>
      <c r="S43" s="90">
        <f t="shared" si="12"/>
        <v>1.97</v>
      </c>
      <c r="T43" s="91">
        <f t="shared" si="13"/>
        <v>1.71</v>
      </c>
      <c r="U43" s="91">
        <f t="shared" si="14"/>
        <v>2.2599999999999998</v>
      </c>
      <c r="V43" s="90">
        <f t="shared" si="15"/>
        <v>3.63</v>
      </c>
      <c r="W43" s="91">
        <f t="shared" si="16"/>
        <v>3.21</v>
      </c>
      <c r="X43" s="91">
        <f t="shared" si="17"/>
        <v>4.09</v>
      </c>
      <c r="Y43" s="22"/>
      <c r="Z43" s="22"/>
      <c r="AA43" s="22"/>
      <c r="BB43" s="21"/>
      <c r="BE43" s="21" t="s">
        <v>28</v>
      </c>
      <c r="BF43" s="32">
        <v>2014</v>
      </c>
      <c r="BG43" s="32">
        <f t="shared" si="18"/>
        <v>39.700000000000003</v>
      </c>
      <c r="BH43" s="32">
        <f t="shared" si="19"/>
        <v>14.9</v>
      </c>
      <c r="BN43" s="21"/>
      <c r="BO43" s="21"/>
      <c r="BP43" s="21"/>
      <c r="BQ43" s="21"/>
      <c r="BR43" s="21" t="s">
        <v>28</v>
      </c>
      <c r="BS43" s="32">
        <v>2014</v>
      </c>
      <c r="BT43" s="32">
        <f t="shared" si="20"/>
        <v>2.66</v>
      </c>
      <c r="BU43" s="32"/>
      <c r="BV43" s="21"/>
      <c r="BW43" s="21"/>
      <c r="BX43" s="21"/>
      <c r="BY43" s="21"/>
      <c r="BZ43" s="21"/>
      <c r="CA43" s="21"/>
      <c r="CB43" s="21"/>
      <c r="CC43" s="21"/>
      <c r="CD43" s="21"/>
      <c r="CE43" s="21"/>
    </row>
    <row r="44" spans="2:83" x14ac:dyDescent="0.25">
      <c r="B44" s="22"/>
      <c r="C44" s="22" t="s">
        <v>29</v>
      </c>
      <c r="D44" s="90">
        <f t="shared" si="0"/>
        <v>38.4</v>
      </c>
      <c r="E44" s="91">
        <f t="shared" si="1"/>
        <v>34.5</v>
      </c>
      <c r="F44" s="91">
        <f t="shared" si="2"/>
        <v>42.5</v>
      </c>
      <c r="G44" s="90">
        <f t="shared" si="3"/>
        <v>41.1</v>
      </c>
      <c r="H44" s="91">
        <f t="shared" si="4"/>
        <v>38.1</v>
      </c>
      <c r="I44" s="91">
        <f t="shared" si="5"/>
        <v>44.1</v>
      </c>
      <c r="J44" s="90">
        <f t="shared" si="6"/>
        <v>16.899999999999999</v>
      </c>
      <c r="K44" s="91">
        <f t="shared" si="7"/>
        <v>15.6</v>
      </c>
      <c r="L44" s="91">
        <f t="shared" si="8"/>
        <v>18.399999999999999</v>
      </c>
      <c r="M44" s="90">
        <f t="shared" si="9"/>
        <v>11.5</v>
      </c>
      <c r="N44" s="91">
        <f t="shared" si="10"/>
        <v>10.4</v>
      </c>
      <c r="O44" s="91">
        <f t="shared" si="11"/>
        <v>12.7</v>
      </c>
      <c r="P44" s="22"/>
      <c r="Q44" s="22"/>
      <c r="R44" s="22" t="s">
        <v>29</v>
      </c>
      <c r="S44" s="90">
        <f t="shared" si="12"/>
        <v>2.2599999999999998</v>
      </c>
      <c r="T44" s="91">
        <f t="shared" si="13"/>
        <v>1.94</v>
      </c>
      <c r="U44" s="91">
        <f t="shared" si="14"/>
        <v>2.64</v>
      </c>
      <c r="V44" s="90">
        <f t="shared" si="15"/>
        <v>3.5</v>
      </c>
      <c r="W44" s="91">
        <f t="shared" si="16"/>
        <v>3.11</v>
      </c>
      <c r="X44" s="91">
        <f t="shared" si="17"/>
        <v>3.92</v>
      </c>
      <c r="Y44" s="22"/>
      <c r="Z44" s="22"/>
      <c r="AA44" s="22"/>
      <c r="BB44" s="21"/>
      <c r="BE44" s="21" t="s">
        <v>29</v>
      </c>
      <c r="BF44" s="21">
        <v>2015</v>
      </c>
      <c r="BG44" s="32">
        <f t="shared" si="18"/>
        <v>39.799999999999997</v>
      </c>
      <c r="BH44" s="32">
        <f t="shared" si="19"/>
        <v>14.2</v>
      </c>
      <c r="BN44" s="21"/>
      <c r="BO44" s="21"/>
      <c r="BP44" s="21"/>
      <c r="BQ44" s="21"/>
      <c r="BR44" s="21" t="s">
        <v>29</v>
      </c>
      <c r="BS44" s="21">
        <v>2015</v>
      </c>
      <c r="BT44" s="32">
        <f t="shared" si="20"/>
        <v>2.79</v>
      </c>
      <c r="BU44" s="32"/>
      <c r="BV44" s="21"/>
      <c r="BW44" s="21"/>
      <c r="BX44" s="21"/>
      <c r="BY44" s="21"/>
      <c r="BZ44" s="21"/>
      <c r="CA44" s="21"/>
      <c r="CB44" s="21"/>
      <c r="CC44" s="21"/>
      <c r="CD44" s="21"/>
      <c r="CE44" s="21"/>
    </row>
    <row r="45" spans="2:83" x14ac:dyDescent="0.25">
      <c r="B45" s="22"/>
      <c r="C45" s="93" t="s">
        <v>30</v>
      </c>
      <c r="D45" s="94">
        <f t="shared" si="0"/>
        <v>32.799999999999997</v>
      </c>
      <c r="E45" s="95">
        <f t="shared" si="1"/>
        <v>29.3</v>
      </c>
      <c r="F45" s="95">
        <f t="shared" si="2"/>
        <v>36.4</v>
      </c>
      <c r="G45" s="94">
        <f t="shared" si="3"/>
        <v>38.700000000000003</v>
      </c>
      <c r="H45" s="95">
        <f t="shared" si="4"/>
        <v>35.5</v>
      </c>
      <c r="I45" s="95">
        <f t="shared" si="5"/>
        <v>41.9</v>
      </c>
      <c r="J45" s="94">
        <f t="shared" si="6"/>
        <v>16.899999999999999</v>
      </c>
      <c r="K45" s="95">
        <f t="shared" si="7"/>
        <v>15.4</v>
      </c>
      <c r="L45" s="95">
        <f t="shared" si="8"/>
        <v>18.600000000000001</v>
      </c>
      <c r="M45" s="94">
        <f t="shared" si="9"/>
        <v>11.4</v>
      </c>
      <c r="N45" s="95">
        <f t="shared" si="10"/>
        <v>10.199999999999999</v>
      </c>
      <c r="O45" s="95">
        <f t="shared" si="11"/>
        <v>12.6</v>
      </c>
      <c r="P45" s="22"/>
      <c r="Q45" s="22"/>
      <c r="R45" s="93" t="s">
        <v>30</v>
      </c>
      <c r="S45" s="94">
        <f t="shared" si="12"/>
        <v>1.97</v>
      </c>
      <c r="T45" s="95">
        <f t="shared" si="13"/>
        <v>1.74</v>
      </c>
      <c r="U45" s="95">
        <f t="shared" si="14"/>
        <v>2.23</v>
      </c>
      <c r="V45" s="94">
        <f t="shared" si="15"/>
        <v>3.43</v>
      </c>
      <c r="W45" s="95">
        <f t="shared" si="16"/>
        <v>3.01</v>
      </c>
      <c r="X45" s="95">
        <f t="shared" si="17"/>
        <v>3.91</v>
      </c>
      <c r="Y45" s="22"/>
      <c r="Z45" s="22"/>
      <c r="AA45" s="22"/>
      <c r="BB45" s="21"/>
      <c r="BE45" s="21" t="s">
        <v>30</v>
      </c>
      <c r="BF45" s="18">
        <v>2016</v>
      </c>
      <c r="BG45" s="32">
        <f t="shared" si="18"/>
        <v>35.799999999999997</v>
      </c>
      <c r="BH45" s="32">
        <f t="shared" si="19"/>
        <v>14.1</v>
      </c>
      <c r="BK45" s="32" t="s">
        <v>12</v>
      </c>
      <c r="BL45" s="32" t="s">
        <v>12</v>
      </c>
      <c r="BM45" s="32"/>
      <c r="BN45" s="32" t="s">
        <v>13</v>
      </c>
      <c r="BO45" s="32" t="s">
        <v>13</v>
      </c>
      <c r="BP45" s="21"/>
      <c r="BQ45" s="21"/>
      <c r="BR45" s="21" t="s">
        <v>30</v>
      </c>
      <c r="BS45" s="18">
        <v>2016</v>
      </c>
      <c r="BT45" s="32">
        <f t="shared" si="20"/>
        <v>2.58</v>
      </c>
      <c r="BU45" s="32"/>
      <c r="BV45" s="32"/>
      <c r="BW45" s="21"/>
      <c r="BX45" s="32"/>
      <c r="BY45" s="32"/>
      <c r="BZ45" s="32"/>
      <c r="CA45" s="21" t="s">
        <v>55</v>
      </c>
      <c r="CB45" s="32"/>
      <c r="CC45" s="21"/>
      <c r="CD45" s="21"/>
      <c r="CE45" s="21"/>
    </row>
    <row r="46" spans="2:83" x14ac:dyDescent="0.25">
      <c r="B46" s="22"/>
      <c r="C46" s="24"/>
      <c r="D46" s="24"/>
      <c r="E46" s="24"/>
      <c r="F46" s="24"/>
      <c r="G46" s="24"/>
      <c r="H46" s="24"/>
      <c r="I46" s="24"/>
      <c r="J46" s="24"/>
      <c r="K46" s="24"/>
      <c r="L46" s="24"/>
      <c r="M46" s="24"/>
      <c r="N46" s="24"/>
      <c r="O46" s="24"/>
      <c r="P46" s="24"/>
      <c r="Q46" s="24"/>
      <c r="R46" s="24"/>
      <c r="S46" s="24"/>
      <c r="T46" s="24"/>
      <c r="U46" s="22"/>
      <c r="V46" s="22"/>
      <c r="W46" s="22"/>
      <c r="X46" s="22"/>
      <c r="Y46" s="22"/>
      <c r="Z46" s="22"/>
      <c r="AA46" s="22"/>
      <c r="BB46" s="21"/>
      <c r="BK46" s="21" t="s">
        <v>41</v>
      </c>
      <c r="BL46" s="21" t="s">
        <v>40</v>
      </c>
      <c r="BN46" s="21" t="s">
        <v>41</v>
      </c>
      <c r="BO46" s="21" t="s">
        <v>40</v>
      </c>
      <c r="BP46" s="21"/>
      <c r="BQ46" s="21"/>
      <c r="BR46" s="21"/>
      <c r="BS46" s="21"/>
      <c r="BT46" s="21"/>
      <c r="BU46" s="21"/>
      <c r="BV46" s="21"/>
      <c r="BW46" s="21"/>
      <c r="BX46" s="21" t="s">
        <v>41</v>
      </c>
      <c r="BY46" s="21" t="s">
        <v>40</v>
      </c>
      <c r="BZ46" s="21"/>
      <c r="CA46" s="21"/>
      <c r="CB46" s="21"/>
      <c r="CC46" s="21"/>
      <c r="CD46" s="21"/>
      <c r="CE46" s="21"/>
    </row>
    <row r="47" spans="2:83" x14ac:dyDescent="0.25">
      <c r="B47" s="22"/>
      <c r="C47" s="24" t="s">
        <v>33</v>
      </c>
      <c r="D47" s="24"/>
      <c r="E47" s="24"/>
      <c r="F47" s="24"/>
      <c r="G47" s="24"/>
      <c r="H47" s="24"/>
      <c r="I47" s="24"/>
      <c r="J47" s="24"/>
      <c r="K47" s="24"/>
      <c r="L47" s="24"/>
      <c r="M47" s="24"/>
      <c r="N47" s="24"/>
      <c r="O47" s="24"/>
      <c r="P47" s="24"/>
      <c r="Q47" s="24"/>
      <c r="R47" s="24" t="s">
        <v>33</v>
      </c>
      <c r="S47" s="24"/>
      <c r="T47" s="24"/>
      <c r="U47" s="22"/>
      <c r="V47" s="22"/>
      <c r="W47" s="22"/>
      <c r="X47" s="22"/>
      <c r="Y47" s="22"/>
      <c r="Z47" s="22"/>
      <c r="AA47" s="22"/>
      <c r="BB47" s="21"/>
      <c r="BD47" s="21" t="s">
        <v>6</v>
      </c>
      <c r="BE47" s="32" t="s">
        <v>24</v>
      </c>
      <c r="BF47" s="32">
        <v>2006</v>
      </c>
      <c r="BG47" s="32">
        <f>IFERROR(VALUE(FIXED(VLOOKUP($BF47&amp;$BE$29&amp;$BG$12&amp;"Maori",ethnicdata,7,FALSE),1)),NA())</f>
        <v>39.9</v>
      </c>
      <c r="BH47" s="32">
        <f>IFERROR(VALUE(FIXED(VLOOKUP($BF47&amp;$BE$29&amp;$BG$12&amp;"Non-Maori",ethnicdata,7,FALSE),1)),NA())</f>
        <v>21</v>
      </c>
      <c r="BK47" s="32">
        <f>D39-E39</f>
        <v>3.8999999999999986</v>
      </c>
      <c r="BL47" s="32">
        <f>F39-D39</f>
        <v>4</v>
      </c>
      <c r="BM47" s="32"/>
      <c r="BN47" s="32">
        <f>J39-K39</f>
        <v>1.6999999999999993</v>
      </c>
      <c r="BO47" s="32">
        <f>L39-J39</f>
        <v>1.6999999999999993</v>
      </c>
      <c r="BP47" s="21"/>
      <c r="BQ47" s="32" t="s">
        <v>63</v>
      </c>
      <c r="BR47" s="32" t="s">
        <v>24</v>
      </c>
      <c r="BS47" s="32">
        <v>2006</v>
      </c>
      <c r="BT47" s="32">
        <f>IFERROR(VALUE(FIXED(VLOOKUP($BF47&amp;$BE$29&amp;$BG$12&amp;"Maori",ethnicdata,10,FALSE),2)),NA())</f>
        <v>1.89</v>
      </c>
      <c r="BU47" s="32"/>
      <c r="BV47" s="21"/>
      <c r="BW47" s="21"/>
      <c r="BX47" s="32">
        <f>S39-T39</f>
        <v>0.21999999999999997</v>
      </c>
      <c r="BY47" s="32">
        <f>U39-S39</f>
        <v>0.26</v>
      </c>
      <c r="BZ47" s="32"/>
      <c r="CA47" s="32">
        <v>1</v>
      </c>
      <c r="CB47" s="32"/>
      <c r="CC47" s="21"/>
      <c r="CD47" s="21"/>
      <c r="CE47" s="21"/>
    </row>
    <row r="48" spans="2:83" x14ac:dyDescent="0.25">
      <c r="B48" s="22"/>
      <c r="C48" s="24" t="s">
        <v>36</v>
      </c>
      <c r="D48" s="24"/>
      <c r="E48" s="24"/>
      <c r="F48" s="24"/>
      <c r="G48" s="24"/>
      <c r="H48" s="24"/>
      <c r="I48" s="24"/>
      <c r="J48" s="24"/>
      <c r="K48" s="24"/>
      <c r="L48" s="24"/>
      <c r="M48" s="24"/>
      <c r="N48" s="24"/>
      <c r="O48" s="24"/>
      <c r="P48" s="24"/>
      <c r="Q48" s="24"/>
      <c r="R48" s="24" t="s">
        <v>49</v>
      </c>
      <c r="S48" s="24"/>
      <c r="T48" s="24"/>
      <c r="U48" s="22"/>
      <c r="V48" s="22"/>
      <c r="W48" s="22"/>
      <c r="X48" s="22"/>
      <c r="Y48" s="22"/>
      <c r="Z48" s="22"/>
      <c r="AA48" s="22"/>
      <c r="BB48" s="21"/>
      <c r="BF48" s="21">
        <v>2007</v>
      </c>
      <c r="BG48" s="32"/>
      <c r="BH48" s="32"/>
      <c r="BN48" s="21"/>
      <c r="BO48" s="21"/>
      <c r="BP48" s="21"/>
      <c r="BQ48" s="21"/>
      <c r="BR48" s="21"/>
      <c r="BS48" s="21">
        <v>2007</v>
      </c>
      <c r="BT48" s="32"/>
      <c r="BU48" s="32"/>
      <c r="BV48" s="21"/>
      <c r="BW48" s="21"/>
      <c r="BX48" s="21"/>
      <c r="BY48" s="21"/>
      <c r="BZ48" s="21"/>
      <c r="CA48" s="21">
        <v>1</v>
      </c>
      <c r="CB48" s="21"/>
      <c r="CC48" s="21"/>
      <c r="CD48" s="21"/>
      <c r="CE48" s="21"/>
    </row>
    <row r="49" spans="2:83" ht="12" customHeight="1" x14ac:dyDescent="0.25">
      <c r="B49" s="24"/>
      <c r="C49" s="24" t="s">
        <v>34</v>
      </c>
      <c r="D49" s="24"/>
      <c r="E49" s="24"/>
      <c r="F49" s="24"/>
      <c r="G49" s="24"/>
      <c r="H49" s="24"/>
      <c r="I49" s="24"/>
      <c r="J49" s="24"/>
      <c r="K49" s="24"/>
      <c r="L49" s="24"/>
      <c r="M49" s="24"/>
      <c r="N49" s="24"/>
      <c r="O49" s="24"/>
      <c r="P49" s="24"/>
      <c r="Q49" s="24"/>
      <c r="R49" s="24" t="s">
        <v>34</v>
      </c>
      <c r="S49" s="96"/>
      <c r="T49" s="97"/>
      <c r="U49" s="22"/>
      <c r="V49" s="22"/>
      <c r="W49" s="22"/>
      <c r="X49" s="22"/>
      <c r="Y49" s="22"/>
      <c r="Z49" s="22"/>
      <c r="AA49" s="22"/>
      <c r="BB49" s="21"/>
      <c r="BE49" s="18"/>
      <c r="BF49" s="18">
        <v>2008</v>
      </c>
      <c r="BG49" s="32"/>
      <c r="BH49" s="32"/>
      <c r="BK49" s="18"/>
      <c r="BL49" s="18"/>
      <c r="BM49" s="18"/>
      <c r="BN49" s="18"/>
      <c r="BO49" s="18"/>
      <c r="BP49" s="21"/>
      <c r="BQ49" s="21"/>
      <c r="BR49" s="18"/>
      <c r="BS49" s="18">
        <v>2008</v>
      </c>
      <c r="BT49" s="32"/>
      <c r="BU49" s="32"/>
      <c r="BV49" s="21"/>
      <c r="BW49" s="21"/>
      <c r="BX49" s="18"/>
      <c r="BY49" s="18"/>
      <c r="BZ49" s="18"/>
      <c r="CA49" s="18">
        <v>1</v>
      </c>
      <c r="CB49" s="18"/>
      <c r="CC49" s="21"/>
      <c r="CD49" s="21"/>
      <c r="CE49" s="21"/>
    </row>
    <row r="50" spans="2:83" x14ac:dyDescent="0.25">
      <c r="B50" s="22"/>
      <c r="C50" s="24" t="s">
        <v>35</v>
      </c>
      <c r="D50" s="24"/>
      <c r="E50" s="24"/>
      <c r="F50" s="24"/>
      <c r="G50" s="24"/>
      <c r="H50" s="24"/>
      <c r="I50" s="24"/>
      <c r="J50" s="24"/>
      <c r="K50" s="24"/>
      <c r="L50" s="24"/>
      <c r="M50" s="24"/>
      <c r="N50" s="24"/>
      <c r="O50" s="24"/>
      <c r="P50" s="24"/>
      <c r="Q50" s="24"/>
      <c r="R50" s="24" t="s">
        <v>35</v>
      </c>
      <c r="S50" s="24"/>
      <c r="T50" s="97"/>
      <c r="U50" s="22"/>
      <c r="V50" s="22"/>
      <c r="W50" s="22"/>
      <c r="X50" s="22"/>
      <c r="Y50" s="22"/>
      <c r="Z50" s="22"/>
      <c r="AA50" s="22"/>
      <c r="BB50" s="21"/>
      <c r="BF50" s="21">
        <v>2009</v>
      </c>
      <c r="BG50" s="32"/>
      <c r="BH50" s="32"/>
      <c r="BN50" s="21"/>
      <c r="BO50" s="21"/>
      <c r="BP50" s="21"/>
      <c r="BQ50" s="21"/>
      <c r="BR50" s="21"/>
      <c r="BS50" s="21">
        <v>2009</v>
      </c>
      <c r="BT50" s="32"/>
      <c r="BU50" s="32"/>
      <c r="BV50" s="21"/>
      <c r="BW50" s="21"/>
      <c r="BX50" s="21"/>
      <c r="BY50" s="21"/>
      <c r="BZ50" s="21"/>
      <c r="CA50" s="21">
        <v>1</v>
      </c>
      <c r="CB50" s="21"/>
      <c r="CC50" s="21"/>
      <c r="CD50" s="21"/>
      <c r="CE50" s="21"/>
    </row>
    <row r="51" spans="2:83" x14ac:dyDescent="0.25">
      <c r="B51" s="24"/>
      <c r="C51" s="24" t="s">
        <v>124</v>
      </c>
      <c r="D51" s="24"/>
      <c r="E51" s="24"/>
      <c r="F51" s="24"/>
      <c r="G51" s="24"/>
      <c r="H51" s="24"/>
      <c r="I51" s="24"/>
      <c r="J51" s="24"/>
      <c r="K51" s="24"/>
      <c r="L51" s="24"/>
      <c r="M51" s="24"/>
      <c r="N51" s="24"/>
      <c r="O51" s="24"/>
      <c r="P51" s="24"/>
      <c r="Q51" s="24"/>
      <c r="R51" s="24" t="s">
        <v>50</v>
      </c>
      <c r="S51" s="24"/>
      <c r="T51" s="22"/>
      <c r="U51" s="22"/>
      <c r="V51" s="22"/>
      <c r="W51" s="22"/>
      <c r="X51" s="22"/>
      <c r="Y51" s="22"/>
      <c r="Z51" s="22"/>
      <c r="AA51" s="22"/>
      <c r="BB51" s="21"/>
      <c r="BF51" s="32">
        <v>2010</v>
      </c>
      <c r="BG51" s="32"/>
      <c r="BH51" s="32"/>
      <c r="BN51" s="21"/>
      <c r="BO51" s="21"/>
      <c r="BP51" s="21"/>
      <c r="BQ51" s="21"/>
      <c r="BR51" s="21"/>
      <c r="BS51" s="32">
        <v>2010</v>
      </c>
      <c r="BT51" s="32"/>
      <c r="BU51" s="32"/>
      <c r="BV51" s="21"/>
      <c r="BW51" s="21"/>
      <c r="BX51" s="21"/>
      <c r="BY51" s="21"/>
      <c r="BZ51" s="21"/>
      <c r="CA51" s="21">
        <v>1</v>
      </c>
      <c r="CB51" s="21"/>
      <c r="CC51" s="21"/>
      <c r="CD51" s="21"/>
      <c r="CE51" s="21"/>
    </row>
    <row r="52" spans="2:83" x14ac:dyDescent="0.25">
      <c r="B52" s="24"/>
      <c r="C52" s="24" t="s">
        <v>119</v>
      </c>
      <c r="D52" s="24"/>
      <c r="E52" s="24"/>
      <c r="F52" s="24"/>
      <c r="G52" s="24"/>
      <c r="H52" s="24"/>
      <c r="I52" s="24"/>
      <c r="J52" s="24"/>
      <c r="K52" s="24"/>
      <c r="L52" s="24"/>
      <c r="M52" s="24"/>
      <c r="N52" s="24"/>
      <c r="O52" s="24"/>
      <c r="P52" s="24"/>
      <c r="Q52" s="24"/>
      <c r="R52" s="98" t="s">
        <v>119</v>
      </c>
      <c r="S52" s="24"/>
      <c r="T52" s="22"/>
      <c r="U52" s="22"/>
      <c r="V52" s="22"/>
      <c r="W52" s="22"/>
      <c r="X52" s="22"/>
      <c r="Y52" s="22"/>
      <c r="Z52" s="22"/>
      <c r="AA52" s="22"/>
      <c r="BB52" s="21"/>
      <c r="BE52" s="21" t="s">
        <v>25</v>
      </c>
      <c r="BF52" s="21">
        <v>2011</v>
      </c>
      <c r="BG52" s="32">
        <f t="shared" ref="BG52:BG57" si="21">IFERROR(VALUE(FIXED(VLOOKUP($BF52&amp;$BE$29&amp;$BG$12&amp;"Maori",ethnicdata,7,FALSE),1)),NA())</f>
        <v>37.4</v>
      </c>
      <c r="BH52" s="32">
        <f t="shared" ref="BH52:BH57" si="22">IFERROR(VALUE(FIXED(VLOOKUP($BF52&amp;$BE$29&amp;$BG$12&amp;"Non-Maori",ethnicdata,7,FALSE),1)),NA())</f>
        <v>18.600000000000001</v>
      </c>
      <c r="BK52" s="21">
        <f>D40-E40</f>
        <v>4.2999999999999972</v>
      </c>
      <c r="BL52" s="21">
        <f>F40-D40</f>
        <v>4.5</v>
      </c>
      <c r="BN52" s="21">
        <f>J40-K40</f>
        <v>1.8000000000000007</v>
      </c>
      <c r="BO52" s="21">
        <f>L40-J40</f>
        <v>1.8999999999999986</v>
      </c>
      <c r="BP52" s="21"/>
      <c r="BQ52" s="21"/>
      <c r="BR52" s="21" t="s">
        <v>25</v>
      </c>
      <c r="BS52" s="21">
        <v>2011</v>
      </c>
      <c r="BT52" s="32">
        <f t="shared" ref="BT52:BT57" si="23">IFERROR(VALUE(FIXED(VLOOKUP($BF52&amp;$BE$29&amp;$BG$12&amp;"Maori",ethnicdata,10,FALSE),2)),NA())</f>
        <v>2.02</v>
      </c>
      <c r="BU52" s="32"/>
      <c r="BV52" s="21"/>
      <c r="BW52" s="21"/>
      <c r="BX52" s="21">
        <f>S40-T40</f>
        <v>0.27</v>
      </c>
      <c r="BY52" s="21">
        <f>U40-S40</f>
        <v>0.31000000000000005</v>
      </c>
      <c r="BZ52" s="21"/>
      <c r="CA52" s="21">
        <v>1</v>
      </c>
      <c r="CB52" s="21"/>
      <c r="CC52" s="21"/>
      <c r="CD52" s="21"/>
      <c r="CE52" s="21"/>
    </row>
    <row r="53" spans="2:83" x14ac:dyDescent="0.25">
      <c r="B53" s="24"/>
      <c r="C53" s="24" t="s">
        <v>120</v>
      </c>
      <c r="D53" s="24"/>
      <c r="E53" s="24"/>
      <c r="F53" s="24"/>
      <c r="G53" s="24"/>
      <c r="H53" s="24"/>
      <c r="I53" s="24"/>
      <c r="J53" s="24"/>
      <c r="K53" s="24"/>
      <c r="L53" s="24"/>
      <c r="M53" s="24"/>
      <c r="N53" s="24"/>
      <c r="O53" s="24"/>
      <c r="P53" s="24"/>
      <c r="Q53" s="24"/>
      <c r="R53" s="24" t="s">
        <v>120</v>
      </c>
      <c r="S53" s="24"/>
      <c r="T53" s="22"/>
      <c r="U53" s="22"/>
      <c r="V53" s="22"/>
      <c r="W53" s="22"/>
      <c r="X53" s="22"/>
      <c r="Y53" s="22"/>
      <c r="Z53" s="22"/>
      <c r="AA53" s="22"/>
      <c r="BB53" s="21"/>
      <c r="BE53" s="18" t="s">
        <v>26</v>
      </c>
      <c r="BF53" s="18">
        <v>2012</v>
      </c>
      <c r="BG53" s="32">
        <f t="shared" si="21"/>
        <v>37.700000000000003</v>
      </c>
      <c r="BH53" s="32">
        <f t="shared" si="22"/>
        <v>18.7</v>
      </c>
      <c r="BK53" s="21">
        <f t="shared" ref="BK53:BK57" si="24">D41-E41</f>
        <v>4</v>
      </c>
      <c r="BL53" s="21">
        <f t="shared" ref="BL53:BL57" si="25">F41-D41</f>
        <v>4</v>
      </c>
      <c r="BN53" s="21">
        <f t="shared" ref="BN53:BN57" si="26">J41-K41</f>
        <v>1.8000000000000007</v>
      </c>
      <c r="BO53" s="21">
        <f t="shared" ref="BO53:BO57" si="27">L41-J41</f>
        <v>1.9000000000000021</v>
      </c>
      <c r="BP53" s="21"/>
      <c r="BQ53" s="21"/>
      <c r="BR53" s="18" t="s">
        <v>26</v>
      </c>
      <c r="BS53" s="18">
        <v>2012</v>
      </c>
      <c r="BT53" s="32">
        <f t="shared" si="23"/>
        <v>2.02</v>
      </c>
      <c r="BU53" s="32"/>
      <c r="BV53" s="21"/>
      <c r="BW53" s="21"/>
      <c r="BX53" s="21">
        <f t="shared" ref="BX53:BX57" si="28">S41-T41</f>
        <v>0.27</v>
      </c>
      <c r="BY53" s="21">
        <f t="shared" ref="BY53:BY57" si="29">U41-S41</f>
        <v>0.31999999999999984</v>
      </c>
      <c r="BZ53" s="21"/>
      <c r="CA53" s="21">
        <v>1</v>
      </c>
      <c r="CB53" s="21"/>
      <c r="CC53" s="21"/>
      <c r="CD53" s="21"/>
      <c r="CE53" s="21"/>
    </row>
    <row r="54" spans="2:83" x14ac:dyDescent="0.25">
      <c r="B54" s="24"/>
      <c r="C54" s="24" t="s">
        <v>121</v>
      </c>
      <c r="D54" s="24"/>
      <c r="E54" s="24"/>
      <c r="F54" s="24"/>
      <c r="G54" s="24"/>
      <c r="H54" s="24"/>
      <c r="I54" s="24"/>
      <c r="J54" s="24"/>
      <c r="K54" s="24"/>
      <c r="L54" s="24"/>
      <c r="M54" s="24"/>
      <c r="N54" s="24"/>
      <c r="O54" s="24"/>
      <c r="P54" s="24"/>
      <c r="Q54" s="24"/>
      <c r="R54" s="24" t="s">
        <v>121</v>
      </c>
      <c r="S54" s="24"/>
      <c r="T54" s="22"/>
      <c r="U54" s="22"/>
      <c r="V54" s="22"/>
      <c r="W54" s="22"/>
      <c r="X54" s="22"/>
      <c r="Y54" s="22"/>
      <c r="Z54" s="22"/>
      <c r="AA54" s="22"/>
      <c r="BB54" s="21"/>
      <c r="BE54" s="21" t="s">
        <v>27</v>
      </c>
      <c r="BF54" s="21">
        <v>2013</v>
      </c>
      <c r="BG54" s="32">
        <f t="shared" si="21"/>
        <v>41.6</v>
      </c>
      <c r="BH54" s="32">
        <f t="shared" si="22"/>
        <v>18</v>
      </c>
      <c r="BK54" s="21">
        <f t="shared" si="24"/>
        <v>4.6000000000000014</v>
      </c>
      <c r="BL54" s="21">
        <f t="shared" si="25"/>
        <v>4.6999999999999957</v>
      </c>
      <c r="BN54" s="21">
        <f t="shared" si="26"/>
        <v>1.6999999999999993</v>
      </c>
      <c r="BO54" s="21">
        <f t="shared" si="27"/>
        <v>1.8999999999999986</v>
      </c>
      <c r="BP54" s="21"/>
      <c r="BQ54" s="21"/>
      <c r="BR54" s="21" t="s">
        <v>27</v>
      </c>
      <c r="BS54" s="21">
        <v>2013</v>
      </c>
      <c r="BT54" s="32">
        <f t="shared" si="23"/>
        <v>2.31</v>
      </c>
      <c r="BU54" s="32"/>
      <c r="BV54" s="21"/>
      <c r="BW54" s="21"/>
      <c r="BX54" s="21">
        <f t="shared" si="28"/>
        <v>0.30000000000000027</v>
      </c>
      <c r="BY54" s="21">
        <f t="shared" si="29"/>
        <v>0.33999999999999986</v>
      </c>
      <c r="BZ54" s="21"/>
      <c r="CA54" s="21">
        <v>1</v>
      </c>
      <c r="CB54" s="21"/>
      <c r="CC54" s="21"/>
      <c r="CD54" s="21"/>
      <c r="CE54" s="21"/>
    </row>
    <row r="55" spans="2:83" x14ac:dyDescent="0.25">
      <c r="B55" s="24"/>
      <c r="C55" s="24"/>
      <c r="D55" s="24"/>
      <c r="E55" s="24"/>
      <c r="F55" s="24"/>
      <c r="G55" s="24"/>
      <c r="H55" s="24"/>
      <c r="I55" s="24"/>
      <c r="J55" s="24"/>
      <c r="K55" s="24"/>
      <c r="L55" s="24"/>
      <c r="M55" s="24"/>
      <c r="N55" s="24"/>
      <c r="O55" s="24"/>
      <c r="P55" s="24"/>
      <c r="Q55" s="24"/>
      <c r="R55" s="24"/>
      <c r="S55" s="24"/>
      <c r="T55" s="22"/>
      <c r="U55" s="22"/>
      <c r="V55" s="22"/>
      <c r="W55" s="22"/>
      <c r="X55" s="22"/>
      <c r="Y55" s="22"/>
      <c r="Z55" s="22"/>
      <c r="AA55" s="22"/>
      <c r="BB55" s="21"/>
      <c r="BE55" s="21" t="s">
        <v>28</v>
      </c>
      <c r="BF55" s="32">
        <v>2014</v>
      </c>
      <c r="BG55" s="32">
        <f t="shared" si="21"/>
        <v>35.5</v>
      </c>
      <c r="BH55" s="32">
        <f t="shared" si="22"/>
        <v>18.100000000000001</v>
      </c>
      <c r="BK55" s="21">
        <f t="shared" si="24"/>
        <v>3.8999999999999986</v>
      </c>
      <c r="BL55" s="21">
        <f t="shared" si="25"/>
        <v>4.1000000000000014</v>
      </c>
      <c r="BN55" s="21">
        <f t="shared" si="26"/>
        <v>1.4000000000000021</v>
      </c>
      <c r="BO55" s="21">
        <f t="shared" si="27"/>
        <v>1.5999999999999979</v>
      </c>
      <c r="BP55" s="21"/>
      <c r="BQ55" s="21"/>
      <c r="BR55" s="21" t="s">
        <v>28</v>
      </c>
      <c r="BS55" s="32">
        <v>2014</v>
      </c>
      <c r="BT55" s="32">
        <f t="shared" si="23"/>
        <v>1.97</v>
      </c>
      <c r="BU55" s="32"/>
      <c r="BV55" s="21"/>
      <c r="BW55" s="21"/>
      <c r="BX55" s="21">
        <f t="shared" si="28"/>
        <v>0.26</v>
      </c>
      <c r="BY55" s="21">
        <f t="shared" si="29"/>
        <v>0.28999999999999981</v>
      </c>
      <c r="BZ55" s="21"/>
      <c r="CA55" s="21">
        <v>1</v>
      </c>
      <c r="CB55" s="21"/>
      <c r="CC55" s="21"/>
      <c r="CD55" s="21"/>
      <c r="CE55" s="21"/>
    </row>
    <row r="56" spans="2:83" x14ac:dyDescent="0.25">
      <c r="B56" s="22"/>
      <c r="C56" s="24" t="s">
        <v>32</v>
      </c>
      <c r="D56" s="24"/>
      <c r="E56" s="24"/>
      <c r="F56" s="24"/>
      <c r="G56" s="24"/>
      <c r="H56" s="24"/>
      <c r="I56" s="24"/>
      <c r="J56" s="24"/>
      <c r="K56" s="24"/>
      <c r="L56" s="24"/>
      <c r="M56" s="24"/>
      <c r="N56" s="24"/>
      <c r="O56" s="24"/>
      <c r="P56" s="24"/>
      <c r="Q56" s="24"/>
      <c r="R56" s="24" t="s">
        <v>32</v>
      </c>
      <c r="S56" s="96"/>
      <c r="T56" s="97"/>
      <c r="U56" s="22"/>
      <c r="V56" s="22"/>
      <c r="W56" s="22"/>
      <c r="X56" s="22"/>
      <c r="Y56" s="22"/>
      <c r="Z56" s="22"/>
      <c r="AA56" s="22"/>
      <c r="BB56" s="21"/>
      <c r="BE56" s="21" t="s">
        <v>29</v>
      </c>
      <c r="BF56" s="21">
        <v>2015</v>
      </c>
      <c r="BG56" s="32">
        <f t="shared" si="21"/>
        <v>38.4</v>
      </c>
      <c r="BH56" s="32">
        <f t="shared" si="22"/>
        <v>16.899999999999999</v>
      </c>
      <c r="BK56" s="21">
        <f t="shared" si="24"/>
        <v>3.8999999999999986</v>
      </c>
      <c r="BL56" s="21">
        <f t="shared" si="25"/>
        <v>4.1000000000000014</v>
      </c>
      <c r="BN56" s="21">
        <f t="shared" si="26"/>
        <v>1.2999999999999989</v>
      </c>
      <c r="BO56" s="21">
        <f t="shared" si="27"/>
        <v>1.5</v>
      </c>
      <c r="BP56" s="21"/>
      <c r="BQ56" s="21"/>
      <c r="BR56" s="21" t="s">
        <v>29</v>
      </c>
      <c r="BS56" s="21">
        <v>2015</v>
      </c>
      <c r="BT56" s="32">
        <f t="shared" si="23"/>
        <v>2.2599999999999998</v>
      </c>
      <c r="BU56" s="32"/>
      <c r="BV56" s="21"/>
      <c r="BW56" s="21"/>
      <c r="BX56" s="21">
        <f t="shared" si="28"/>
        <v>0.31999999999999984</v>
      </c>
      <c r="BY56" s="21">
        <f t="shared" si="29"/>
        <v>0.38000000000000034</v>
      </c>
      <c r="BZ56" s="21"/>
      <c r="CA56" s="21">
        <v>1</v>
      </c>
      <c r="CB56" s="21"/>
      <c r="CC56" s="21"/>
      <c r="CD56" s="21"/>
      <c r="CE56" s="21"/>
    </row>
    <row r="57" spans="2:83" x14ac:dyDescent="0.25">
      <c r="B57" s="22"/>
      <c r="C57" s="24" t="s">
        <v>31</v>
      </c>
      <c r="D57" s="24"/>
      <c r="E57" s="24"/>
      <c r="F57" s="24"/>
      <c r="G57" s="24"/>
      <c r="H57" s="24"/>
      <c r="I57" s="24"/>
      <c r="J57" s="24"/>
      <c r="K57" s="24"/>
      <c r="L57" s="24"/>
      <c r="M57" s="24"/>
      <c r="N57" s="24"/>
      <c r="O57" s="24"/>
      <c r="P57" s="24"/>
      <c r="Q57" s="24"/>
      <c r="R57" s="24" t="s">
        <v>31</v>
      </c>
      <c r="S57" s="96"/>
      <c r="T57" s="97"/>
      <c r="U57" s="22"/>
      <c r="V57" s="22"/>
      <c r="W57" s="22"/>
      <c r="X57" s="22"/>
      <c r="Y57" s="22"/>
      <c r="Z57" s="22"/>
      <c r="AA57" s="22"/>
      <c r="BB57" s="21"/>
      <c r="BE57" s="21" t="s">
        <v>30</v>
      </c>
      <c r="BF57" s="18">
        <v>2016</v>
      </c>
      <c r="BG57" s="32">
        <f t="shared" si="21"/>
        <v>32.799999999999997</v>
      </c>
      <c r="BH57" s="32">
        <f t="shared" si="22"/>
        <v>16.899999999999999</v>
      </c>
      <c r="BK57" s="21">
        <f t="shared" si="24"/>
        <v>3.4999999999999964</v>
      </c>
      <c r="BL57" s="21">
        <f t="shared" si="25"/>
        <v>3.6000000000000014</v>
      </c>
      <c r="BN57" s="21">
        <f t="shared" si="26"/>
        <v>1.4999999999999982</v>
      </c>
      <c r="BO57" s="21">
        <f t="shared" si="27"/>
        <v>1.7000000000000028</v>
      </c>
      <c r="BP57" s="21"/>
      <c r="BQ57" s="21"/>
      <c r="BR57" s="21" t="s">
        <v>30</v>
      </c>
      <c r="BS57" s="18">
        <v>2016</v>
      </c>
      <c r="BT57" s="32">
        <f t="shared" si="23"/>
        <v>1.97</v>
      </c>
      <c r="BU57" s="32"/>
      <c r="BV57" s="21"/>
      <c r="BW57" s="21"/>
      <c r="BX57" s="21">
        <f t="shared" si="28"/>
        <v>0.22999999999999998</v>
      </c>
      <c r="BY57" s="21">
        <f t="shared" si="29"/>
        <v>0.26</v>
      </c>
      <c r="BZ57" s="21"/>
      <c r="CA57" s="21">
        <v>1</v>
      </c>
      <c r="CB57" s="21"/>
      <c r="CC57" s="21"/>
      <c r="CD57" s="21"/>
      <c r="CE57" s="21"/>
    </row>
    <row r="58" spans="2:83" x14ac:dyDescent="0.25">
      <c r="B58" s="22"/>
      <c r="C58" s="24"/>
      <c r="D58" s="22"/>
      <c r="E58" s="22"/>
      <c r="F58" s="22"/>
      <c r="G58" s="22"/>
      <c r="H58" s="22"/>
      <c r="I58" s="22"/>
      <c r="J58" s="22"/>
      <c r="K58" s="22"/>
      <c r="L58" s="22"/>
      <c r="M58" s="22"/>
      <c r="N58" s="22"/>
      <c r="O58" s="22"/>
      <c r="P58" s="22"/>
      <c r="Q58" s="22"/>
      <c r="R58" s="97"/>
      <c r="S58" s="97"/>
      <c r="T58" s="97"/>
      <c r="U58" s="22"/>
      <c r="V58" s="22"/>
      <c r="W58" s="22"/>
      <c r="X58" s="22"/>
      <c r="Y58" s="22"/>
      <c r="Z58" s="22"/>
      <c r="AA58" s="22"/>
      <c r="BB58" s="21"/>
      <c r="BD58" s="21" t="s">
        <v>7</v>
      </c>
      <c r="BE58" s="32" t="s">
        <v>24</v>
      </c>
      <c r="BF58" s="32">
        <v>2006</v>
      </c>
      <c r="BG58" s="32">
        <f>IFERROR(VALUE(FIXED(VLOOKUP($BF58&amp;$BE$29&amp;$BF$12&amp;"Maori",ethnicdata,7,FALSE),1)),NA())</f>
        <v>46</v>
      </c>
      <c r="BH58" s="32">
        <f>IFERROR(VALUE(FIXED(VLOOKUP($BF58&amp;$BE$29&amp;$BF$12&amp;"Non-Maori",ethnicdata,7,FALSE),1)),NA())</f>
        <v>17.100000000000001</v>
      </c>
      <c r="BK58" s="21">
        <f>G39-H39</f>
        <v>3</v>
      </c>
      <c r="BL58" s="21">
        <f>I39-G39</f>
        <v>3.1000000000000014</v>
      </c>
      <c r="BN58" s="21">
        <f>M39-N39</f>
        <v>1.8000000000000007</v>
      </c>
      <c r="BO58" s="21">
        <f>O39-M39</f>
        <v>1.7999999999999972</v>
      </c>
      <c r="BP58" s="21"/>
      <c r="BQ58" s="32" t="s">
        <v>64</v>
      </c>
      <c r="BR58" s="32" t="s">
        <v>24</v>
      </c>
      <c r="BS58" s="32">
        <v>2006</v>
      </c>
      <c r="BT58" s="32">
        <f>IFERROR(VALUE(FIXED(VLOOKUP($BF58&amp;$BE$29&amp;$BF$12&amp;"Maori",ethnicdata,10,FALSE),2)),NA())</f>
        <v>2.71</v>
      </c>
      <c r="BU58" s="32"/>
      <c r="BV58" s="21"/>
      <c r="BW58" s="21"/>
      <c r="BX58" s="21">
        <f>V39-W39</f>
        <v>0.29000000000000004</v>
      </c>
      <c r="BY58" s="21">
        <f>X39-V39</f>
        <v>0.33000000000000007</v>
      </c>
      <c r="BZ58" s="21"/>
      <c r="CA58" s="21">
        <v>1</v>
      </c>
      <c r="CB58" s="21"/>
      <c r="CC58" s="21"/>
      <c r="CD58" s="21"/>
      <c r="CE58" s="21"/>
    </row>
    <row r="59" spans="2:83" x14ac:dyDescent="0.25">
      <c r="R59" s="64"/>
      <c r="S59" s="64"/>
      <c r="T59" s="64"/>
      <c r="BB59" s="21"/>
      <c r="BF59" s="21">
        <v>2007</v>
      </c>
      <c r="BG59" s="32"/>
      <c r="BH59" s="32"/>
      <c r="BN59" s="21"/>
      <c r="BO59" s="21"/>
      <c r="BP59" s="21"/>
      <c r="BQ59" s="21"/>
      <c r="BR59" s="21"/>
      <c r="BS59" s="21">
        <v>2007</v>
      </c>
      <c r="BT59" s="32"/>
      <c r="BU59" s="32"/>
      <c r="BV59" s="21"/>
      <c r="BW59" s="21"/>
      <c r="BX59" s="21"/>
      <c r="BY59" s="21"/>
      <c r="BZ59" s="21"/>
      <c r="CA59" s="21">
        <v>1</v>
      </c>
      <c r="CB59" s="21"/>
      <c r="CC59" s="21"/>
      <c r="CD59" s="21"/>
      <c r="CE59" s="21"/>
    </row>
    <row r="60" spans="2:83" x14ac:dyDescent="0.25">
      <c r="D60" s="99"/>
      <c r="E60" s="99"/>
      <c r="F60" s="99"/>
      <c r="R60" s="64"/>
      <c r="S60" s="64"/>
      <c r="T60" s="64"/>
      <c r="BB60" s="21"/>
      <c r="BE60" s="18"/>
      <c r="BF60" s="18">
        <v>2008</v>
      </c>
      <c r="BG60" s="32"/>
      <c r="BH60" s="32"/>
      <c r="BN60" s="21"/>
      <c r="BO60" s="21"/>
      <c r="BP60" s="21"/>
      <c r="BQ60" s="21"/>
      <c r="BR60" s="18"/>
      <c r="BS60" s="18">
        <v>2008</v>
      </c>
      <c r="BT60" s="32"/>
      <c r="BU60" s="32"/>
      <c r="BV60" s="21"/>
      <c r="BW60" s="21"/>
      <c r="BX60" s="21"/>
      <c r="BY60" s="21"/>
      <c r="BZ60" s="21"/>
      <c r="CA60" s="21">
        <v>1</v>
      </c>
      <c r="CB60" s="21"/>
      <c r="CC60" s="21"/>
      <c r="CD60" s="21"/>
      <c r="CE60" s="21"/>
    </row>
    <row r="61" spans="2:83" x14ac:dyDescent="0.25">
      <c r="D61" s="99"/>
      <c r="E61" s="99"/>
      <c r="F61" s="99"/>
      <c r="R61" s="64"/>
      <c r="S61" s="64"/>
      <c r="T61" s="64"/>
      <c r="BB61" s="21"/>
      <c r="BF61" s="21">
        <v>2009</v>
      </c>
      <c r="BG61" s="32"/>
      <c r="BH61" s="32"/>
      <c r="BN61" s="21"/>
      <c r="BO61" s="21"/>
      <c r="BP61" s="21"/>
      <c r="BQ61" s="21"/>
      <c r="BR61" s="21"/>
      <c r="BS61" s="21">
        <v>2009</v>
      </c>
      <c r="BT61" s="32"/>
      <c r="BU61" s="32"/>
      <c r="BV61" s="21"/>
      <c r="BW61" s="21"/>
      <c r="BX61" s="21"/>
      <c r="BY61" s="21"/>
      <c r="BZ61" s="21"/>
      <c r="CA61" s="21">
        <v>1</v>
      </c>
      <c r="CB61" s="21"/>
      <c r="CC61" s="21"/>
      <c r="CD61" s="21"/>
      <c r="CE61" s="21"/>
    </row>
    <row r="62" spans="2:83" x14ac:dyDescent="0.25">
      <c r="D62" s="99"/>
      <c r="E62" s="99"/>
      <c r="F62" s="99"/>
      <c r="R62" s="64"/>
      <c r="S62" s="64"/>
      <c r="T62" s="64"/>
      <c r="BB62" s="21"/>
      <c r="BF62" s="32">
        <v>2010</v>
      </c>
      <c r="BG62" s="32"/>
      <c r="BH62" s="32"/>
      <c r="BN62" s="21"/>
      <c r="BO62" s="21"/>
      <c r="BP62" s="21"/>
      <c r="BQ62" s="21"/>
      <c r="BR62" s="21"/>
      <c r="BS62" s="32">
        <v>2010</v>
      </c>
      <c r="BT62" s="32"/>
      <c r="BU62" s="32"/>
      <c r="BV62" s="21"/>
      <c r="BW62" s="21"/>
      <c r="BX62" s="21"/>
      <c r="BY62" s="21"/>
      <c r="BZ62" s="21"/>
      <c r="CA62" s="21">
        <v>1</v>
      </c>
      <c r="CB62" s="21"/>
      <c r="CC62" s="21"/>
      <c r="CD62" s="21"/>
      <c r="CE62" s="21"/>
    </row>
    <row r="63" spans="2:83" x14ac:dyDescent="0.25">
      <c r="D63" s="99"/>
      <c r="E63" s="99"/>
      <c r="F63" s="99"/>
      <c r="R63" s="64"/>
      <c r="S63" s="64"/>
      <c r="T63" s="64"/>
      <c r="BB63" s="21"/>
      <c r="BE63" s="21" t="s">
        <v>25</v>
      </c>
      <c r="BF63" s="21">
        <v>2011</v>
      </c>
      <c r="BG63" s="32">
        <f t="shared" ref="BG63:BG68" si="30">IFERROR(VALUE(FIXED(VLOOKUP($BF63&amp;$BE$29&amp;$BF$12&amp;"Maori",ethnicdata,7,FALSE),1)),NA())</f>
        <v>45.1</v>
      </c>
      <c r="BH63" s="32">
        <f t="shared" ref="BH63:BH68" si="31">IFERROR(VALUE(FIXED(VLOOKUP($BF63&amp;$BE$29&amp;$BF$12&amp;"Non-Maori",ethnicdata,7,FALSE),1)),NA())</f>
        <v>16.100000000000001</v>
      </c>
      <c r="BK63" s="21">
        <f>G40-H40</f>
        <v>3.3000000000000043</v>
      </c>
      <c r="BL63" s="21">
        <f>I40-G40</f>
        <v>3.3999999999999986</v>
      </c>
      <c r="BN63" s="21">
        <f>M40-N40</f>
        <v>1.5000000000000018</v>
      </c>
      <c r="BO63" s="21">
        <f>O40-M40</f>
        <v>1.6999999999999993</v>
      </c>
      <c r="BP63" s="21"/>
      <c r="BQ63" s="21"/>
      <c r="BR63" s="21" t="s">
        <v>25</v>
      </c>
      <c r="BS63" s="21">
        <v>2011</v>
      </c>
      <c r="BT63" s="32">
        <f t="shared" ref="BT63:BT68" si="32">IFERROR(VALUE(FIXED(VLOOKUP($BF63&amp;$BE$29&amp;$BF$12&amp;"Maori",ethnicdata,10,FALSE),2)),NA())</f>
        <v>2.89</v>
      </c>
      <c r="BU63" s="32"/>
      <c r="BV63" s="21"/>
      <c r="BW63" s="21"/>
      <c r="BX63" s="21">
        <f>V40-W40</f>
        <v>0.32000000000000028</v>
      </c>
      <c r="BY63" s="21">
        <f>X40-V40</f>
        <v>0.35999999999999988</v>
      </c>
      <c r="BZ63" s="21"/>
      <c r="CA63" s="21">
        <v>1</v>
      </c>
      <c r="CB63" s="21"/>
      <c r="CC63" s="21"/>
      <c r="CD63" s="21"/>
      <c r="CE63" s="21"/>
    </row>
    <row r="64" spans="2:83" x14ac:dyDescent="0.25">
      <c r="D64" s="99"/>
      <c r="E64" s="99"/>
      <c r="F64" s="99"/>
      <c r="R64" s="64"/>
      <c r="S64" s="64"/>
      <c r="T64" s="64"/>
      <c r="BB64" s="21"/>
      <c r="BE64" s="18" t="s">
        <v>26</v>
      </c>
      <c r="BF64" s="18">
        <v>2012</v>
      </c>
      <c r="BG64" s="32">
        <f t="shared" si="30"/>
        <v>42.7</v>
      </c>
      <c r="BH64" s="32">
        <f t="shared" si="31"/>
        <v>14</v>
      </c>
      <c r="BK64" s="21">
        <f t="shared" ref="BK64:BK68" si="33">G41-H41</f>
        <v>2.9000000000000057</v>
      </c>
      <c r="BL64" s="21">
        <f t="shared" ref="BL64:BL68" si="34">I41-G41</f>
        <v>2.8999999999999986</v>
      </c>
      <c r="BN64" s="21">
        <f t="shared" ref="BN64:BN68" si="35">M41-N41</f>
        <v>1.3000000000000007</v>
      </c>
      <c r="BO64" s="21">
        <f t="shared" ref="BO64:BO68" si="36">O41-M41</f>
        <v>1.5</v>
      </c>
      <c r="BP64" s="21"/>
      <c r="BQ64" s="21"/>
      <c r="BR64" s="18" t="s">
        <v>26</v>
      </c>
      <c r="BS64" s="18">
        <v>2012</v>
      </c>
      <c r="BT64" s="32">
        <f t="shared" si="32"/>
        <v>3.01</v>
      </c>
      <c r="BU64" s="32"/>
      <c r="BV64" s="21"/>
      <c r="BW64" s="21"/>
      <c r="BX64" s="21">
        <f t="shared" ref="BX64:BX68" si="37">V41-W41</f>
        <v>0.30999999999999961</v>
      </c>
      <c r="BY64" s="21">
        <f t="shared" ref="BY64:BY68" si="38">X41-V41</f>
        <v>0.3400000000000003</v>
      </c>
      <c r="BZ64" s="21"/>
      <c r="CA64" s="21">
        <v>1</v>
      </c>
      <c r="CB64" s="21"/>
      <c r="CC64" s="21"/>
      <c r="CD64" s="21"/>
      <c r="CE64" s="21"/>
    </row>
    <row r="65" spans="4:83" x14ac:dyDescent="0.25">
      <c r="D65" s="99"/>
      <c r="E65" s="99"/>
      <c r="F65" s="99"/>
      <c r="R65" s="64"/>
      <c r="S65" s="64"/>
      <c r="T65" s="64"/>
      <c r="BB65" s="21"/>
      <c r="BE65" s="21" t="s">
        <v>27</v>
      </c>
      <c r="BF65" s="21">
        <v>2013</v>
      </c>
      <c r="BG65" s="32">
        <f t="shared" si="30"/>
        <v>42.7</v>
      </c>
      <c r="BH65" s="32">
        <f t="shared" si="31"/>
        <v>13.3</v>
      </c>
      <c r="BK65" s="21">
        <f t="shared" si="33"/>
        <v>3.1000000000000014</v>
      </c>
      <c r="BL65" s="21">
        <f t="shared" si="34"/>
        <v>3</v>
      </c>
      <c r="BN65" s="21">
        <f t="shared" si="35"/>
        <v>1.1000000000000014</v>
      </c>
      <c r="BO65" s="21">
        <f t="shared" si="36"/>
        <v>1.1999999999999993</v>
      </c>
      <c r="BP65" s="21"/>
      <c r="BQ65" s="21"/>
      <c r="BR65" s="21" t="s">
        <v>27</v>
      </c>
      <c r="BS65" s="21">
        <v>2013</v>
      </c>
      <c r="BT65" s="32">
        <f t="shared" si="32"/>
        <v>3.22</v>
      </c>
      <c r="BU65" s="32"/>
      <c r="BV65" s="21"/>
      <c r="BW65" s="21"/>
      <c r="BX65" s="21">
        <f t="shared" si="37"/>
        <v>0.3400000000000003</v>
      </c>
      <c r="BY65" s="21">
        <f t="shared" si="38"/>
        <v>0.35999999999999988</v>
      </c>
      <c r="BZ65" s="21"/>
      <c r="CA65" s="21">
        <v>1</v>
      </c>
      <c r="CB65" s="21"/>
      <c r="CC65" s="21"/>
      <c r="CD65" s="21"/>
      <c r="CE65" s="21"/>
    </row>
    <row r="66" spans="4:83" x14ac:dyDescent="0.25">
      <c r="D66" s="99"/>
      <c r="E66" s="99"/>
      <c r="F66" s="99"/>
      <c r="R66" s="64"/>
      <c r="S66" s="64"/>
      <c r="T66" s="64"/>
      <c r="BB66" s="21"/>
      <c r="BE66" s="21" t="s">
        <v>28</v>
      </c>
      <c r="BF66" s="32">
        <v>2014</v>
      </c>
      <c r="BG66" s="32">
        <f t="shared" si="30"/>
        <v>43.4</v>
      </c>
      <c r="BH66" s="32">
        <f t="shared" si="31"/>
        <v>11.7</v>
      </c>
      <c r="BK66" s="21">
        <f t="shared" si="33"/>
        <v>3.6000000000000014</v>
      </c>
      <c r="BL66" s="21">
        <f t="shared" si="34"/>
        <v>3.7000000000000028</v>
      </c>
      <c r="BN66" s="21">
        <f t="shared" si="35"/>
        <v>1</v>
      </c>
      <c r="BO66" s="21">
        <f t="shared" si="36"/>
        <v>1.2000000000000011</v>
      </c>
      <c r="BP66" s="21"/>
      <c r="BQ66" s="21"/>
      <c r="BR66" s="21" t="s">
        <v>28</v>
      </c>
      <c r="BS66" s="32">
        <v>2014</v>
      </c>
      <c r="BT66" s="32">
        <f t="shared" si="32"/>
        <v>3.63</v>
      </c>
      <c r="BU66" s="32"/>
      <c r="BV66" s="21"/>
      <c r="BW66" s="21"/>
      <c r="BX66" s="21">
        <f t="shared" si="37"/>
        <v>0.41999999999999993</v>
      </c>
      <c r="BY66" s="21">
        <f t="shared" si="38"/>
        <v>0.45999999999999996</v>
      </c>
      <c r="BZ66" s="21"/>
      <c r="CA66" s="21">
        <v>1</v>
      </c>
      <c r="CB66" s="21"/>
      <c r="CC66" s="21"/>
      <c r="CD66" s="21"/>
      <c r="CE66" s="21"/>
    </row>
    <row r="67" spans="4:83" x14ac:dyDescent="0.25">
      <c r="D67" s="99"/>
      <c r="E67" s="99"/>
      <c r="F67" s="99"/>
      <c r="R67" s="64"/>
      <c r="S67" s="64"/>
      <c r="T67" s="64"/>
      <c r="BB67" s="21"/>
      <c r="BE67" s="21" t="s">
        <v>29</v>
      </c>
      <c r="BF67" s="21">
        <v>2015</v>
      </c>
      <c r="BG67" s="32">
        <f t="shared" si="30"/>
        <v>41.1</v>
      </c>
      <c r="BH67" s="32">
        <f t="shared" si="31"/>
        <v>11.5</v>
      </c>
      <c r="BK67" s="21">
        <f t="shared" si="33"/>
        <v>3</v>
      </c>
      <c r="BL67" s="21">
        <f t="shared" si="34"/>
        <v>3</v>
      </c>
      <c r="BN67" s="21">
        <f t="shared" si="35"/>
        <v>1.0999999999999996</v>
      </c>
      <c r="BO67" s="21">
        <f t="shared" si="36"/>
        <v>1.1999999999999993</v>
      </c>
      <c r="BP67" s="21"/>
      <c r="BQ67" s="21"/>
      <c r="BR67" s="21" t="s">
        <v>29</v>
      </c>
      <c r="BS67" s="21">
        <v>2015</v>
      </c>
      <c r="BT67" s="32">
        <f t="shared" si="32"/>
        <v>3.5</v>
      </c>
      <c r="BU67" s="32"/>
      <c r="BV67" s="21"/>
      <c r="BW67" s="21"/>
      <c r="BX67" s="21">
        <f t="shared" si="37"/>
        <v>0.39000000000000012</v>
      </c>
      <c r="BY67" s="21">
        <f t="shared" si="38"/>
        <v>0.41999999999999993</v>
      </c>
      <c r="BZ67" s="21"/>
      <c r="CA67" s="21">
        <v>1</v>
      </c>
      <c r="CB67" s="21"/>
      <c r="CC67" s="21"/>
      <c r="CD67" s="21"/>
      <c r="CE67" s="21"/>
    </row>
    <row r="68" spans="4:83" x14ac:dyDescent="0.25">
      <c r="D68" s="99"/>
      <c r="E68" s="99"/>
      <c r="F68" s="99"/>
      <c r="R68" s="64"/>
      <c r="S68" s="64"/>
      <c r="T68" s="64"/>
      <c r="BB68" s="21"/>
      <c r="BE68" s="21" t="s">
        <v>30</v>
      </c>
      <c r="BF68" s="18">
        <v>2016</v>
      </c>
      <c r="BG68" s="32">
        <f t="shared" si="30"/>
        <v>38.700000000000003</v>
      </c>
      <c r="BH68" s="32">
        <f t="shared" si="31"/>
        <v>11.4</v>
      </c>
      <c r="BK68" s="21">
        <f t="shared" si="33"/>
        <v>3.2000000000000028</v>
      </c>
      <c r="BL68" s="21">
        <f t="shared" si="34"/>
        <v>3.1999999999999957</v>
      </c>
      <c r="BN68" s="21">
        <f t="shared" si="35"/>
        <v>1.2000000000000011</v>
      </c>
      <c r="BO68" s="21">
        <f t="shared" si="36"/>
        <v>1.1999999999999993</v>
      </c>
      <c r="BP68" s="21"/>
      <c r="BQ68" s="21"/>
      <c r="BR68" s="21" t="s">
        <v>30</v>
      </c>
      <c r="BS68" s="18">
        <v>2016</v>
      </c>
      <c r="BT68" s="32">
        <f t="shared" si="32"/>
        <v>3.43</v>
      </c>
      <c r="BU68" s="32"/>
      <c r="BV68" s="21"/>
      <c r="BW68" s="21"/>
      <c r="BX68" s="21">
        <f t="shared" si="37"/>
        <v>0.42000000000000037</v>
      </c>
      <c r="BY68" s="21">
        <f t="shared" si="38"/>
        <v>0.48</v>
      </c>
      <c r="BZ68" s="21"/>
      <c r="CA68" s="21">
        <v>1</v>
      </c>
      <c r="CB68" s="21"/>
      <c r="CC68" s="21"/>
      <c r="CD68" s="21"/>
      <c r="CE68" s="21"/>
    </row>
    <row r="69" spans="4:83" x14ac:dyDescent="0.25">
      <c r="D69" s="99"/>
      <c r="E69" s="99"/>
      <c r="F69" s="99"/>
      <c r="R69" s="64"/>
      <c r="S69" s="64"/>
      <c r="T69" s="64"/>
      <c r="BB69" s="21"/>
      <c r="BF69" s="32"/>
      <c r="BG69" s="32"/>
      <c r="BH69" s="32"/>
      <c r="BN69" s="21"/>
      <c r="BO69" s="21"/>
      <c r="BP69" s="21"/>
      <c r="BQ69" s="21"/>
      <c r="BR69" s="21"/>
      <c r="BS69" s="32"/>
      <c r="BT69" s="32"/>
      <c r="BU69" s="32"/>
      <c r="BV69" s="21"/>
      <c r="BW69" s="21"/>
      <c r="BX69" s="21"/>
      <c r="BY69" s="21"/>
      <c r="BZ69" s="21"/>
      <c r="CA69" s="21"/>
      <c r="CB69" s="21"/>
      <c r="CC69" s="21"/>
      <c r="CD69" s="21"/>
      <c r="CE69" s="21"/>
    </row>
    <row r="70" spans="4:83" x14ac:dyDescent="0.25">
      <c r="D70" s="99"/>
      <c r="E70" s="99"/>
      <c r="F70" s="99"/>
      <c r="R70" s="64"/>
      <c r="S70" s="64"/>
      <c r="T70" s="64"/>
      <c r="BB70" s="21"/>
      <c r="BG70" s="32"/>
      <c r="BH70" s="32"/>
      <c r="BN70" s="21"/>
      <c r="BO70" s="21"/>
      <c r="BP70" s="21"/>
      <c r="BQ70" s="21"/>
      <c r="BR70" s="21"/>
      <c r="BS70" s="21"/>
      <c r="BT70" s="32"/>
      <c r="BU70" s="32"/>
      <c r="BV70" s="21"/>
      <c r="BW70" s="21"/>
      <c r="BX70" s="21"/>
      <c r="BY70" s="21"/>
      <c r="BZ70" s="21"/>
      <c r="CA70" s="21"/>
      <c r="CB70" s="21"/>
      <c r="CC70" s="21"/>
      <c r="CD70" s="21"/>
      <c r="CE70" s="21"/>
    </row>
    <row r="71" spans="4:83" x14ac:dyDescent="0.25">
      <c r="D71" s="99"/>
      <c r="E71" s="99"/>
      <c r="F71" s="99"/>
      <c r="R71" s="64"/>
      <c r="S71" s="64"/>
      <c r="T71" s="64"/>
      <c r="BB71" s="21"/>
      <c r="BF71" s="18"/>
      <c r="BG71" s="32"/>
      <c r="BH71" s="32"/>
      <c r="BN71" s="21"/>
      <c r="BO71" s="21"/>
      <c r="BP71" s="21"/>
      <c r="BQ71" s="21"/>
      <c r="BR71" s="21"/>
      <c r="BS71" s="18"/>
      <c r="BT71" s="32"/>
      <c r="BU71" s="32"/>
      <c r="BV71" s="21"/>
      <c r="BW71" s="21"/>
      <c r="BX71" s="21"/>
      <c r="BY71" s="21"/>
      <c r="BZ71" s="21"/>
      <c r="CA71" s="21"/>
      <c r="CB71" s="21"/>
      <c r="CC71" s="21"/>
      <c r="CD71" s="21"/>
      <c r="CE71" s="21"/>
    </row>
    <row r="72" spans="4:83" x14ac:dyDescent="0.25">
      <c r="D72" s="99"/>
      <c r="E72" s="99"/>
      <c r="F72" s="99"/>
      <c r="BB72" s="21"/>
      <c r="BF72" s="18"/>
      <c r="BG72" s="32"/>
      <c r="BH72" s="32"/>
      <c r="BN72" s="21"/>
      <c r="BO72" s="21"/>
      <c r="BP72" s="21"/>
      <c r="BQ72" s="21"/>
      <c r="BR72" s="21"/>
      <c r="BS72" s="18"/>
      <c r="BT72" s="32"/>
      <c r="BU72" s="32"/>
      <c r="BV72" s="21"/>
      <c r="BW72" s="21"/>
      <c r="BX72" s="21"/>
      <c r="BY72" s="21"/>
      <c r="BZ72" s="21"/>
      <c r="CA72" s="21"/>
      <c r="CB72" s="21"/>
      <c r="CC72" s="21"/>
      <c r="CD72" s="21"/>
      <c r="CE72" s="21"/>
    </row>
    <row r="73" spans="4:83" x14ac:dyDescent="0.25">
      <c r="D73" s="99"/>
      <c r="E73" s="99"/>
      <c r="F73" s="99"/>
      <c r="BB73" s="21"/>
      <c r="BN73" s="21"/>
      <c r="BO73" s="21"/>
      <c r="BP73" s="21"/>
      <c r="BQ73" s="21"/>
      <c r="BR73" s="21"/>
      <c r="BS73" s="21"/>
      <c r="BT73" s="21"/>
      <c r="BU73" s="21"/>
      <c r="BV73" s="21"/>
      <c r="BW73" s="21"/>
      <c r="BX73" s="21"/>
      <c r="BY73" s="21"/>
      <c r="BZ73" s="21"/>
      <c r="CA73" s="21"/>
      <c r="CB73" s="21"/>
      <c r="CC73" s="21"/>
      <c r="CD73" s="21"/>
      <c r="CE73" s="21"/>
    </row>
    <row r="74" spans="4:83" x14ac:dyDescent="0.25">
      <c r="D74" s="99"/>
      <c r="E74" s="99"/>
      <c r="F74" s="99"/>
      <c r="BB74" s="21"/>
      <c r="BN74" s="21"/>
      <c r="BO74" s="21"/>
      <c r="BP74" s="21"/>
      <c r="BQ74" s="21"/>
      <c r="BR74" s="21"/>
      <c r="BS74" s="21"/>
      <c r="BT74" s="21"/>
      <c r="BU74" s="21"/>
      <c r="BV74" s="21"/>
      <c r="BW74" s="21"/>
      <c r="BX74" s="21"/>
      <c r="BY74" s="21"/>
      <c r="BZ74" s="21"/>
      <c r="CA74" s="21"/>
      <c r="CB74" s="21"/>
      <c r="CC74" s="21"/>
      <c r="CD74" s="21"/>
      <c r="CE74" s="21"/>
    </row>
    <row r="75" spans="4:83" x14ac:dyDescent="0.25">
      <c r="BB75" s="21"/>
      <c r="BN75" s="21"/>
      <c r="BO75" s="21"/>
      <c r="BP75" s="21"/>
      <c r="BQ75" s="21"/>
      <c r="BR75" s="21"/>
      <c r="BS75" s="21"/>
      <c r="BT75" s="21"/>
      <c r="BU75" s="21"/>
      <c r="BV75" s="21"/>
      <c r="BW75" s="21"/>
      <c r="BX75" s="21"/>
      <c r="BY75" s="21"/>
      <c r="BZ75" s="21"/>
      <c r="CA75" s="21"/>
      <c r="CB75" s="21"/>
      <c r="CC75" s="21"/>
      <c r="CD75" s="21"/>
      <c r="CE75" s="21"/>
    </row>
    <row r="76" spans="4:83" x14ac:dyDescent="0.25">
      <c r="BB76" s="21"/>
      <c r="BN76" s="21"/>
      <c r="BO76" s="21"/>
      <c r="BP76" s="21"/>
      <c r="BQ76" s="21"/>
      <c r="BR76" s="21"/>
      <c r="BS76" s="21"/>
      <c r="BT76" s="21"/>
      <c r="BU76" s="21"/>
      <c r="BV76" s="21"/>
      <c r="BW76" s="21"/>
      <c r="BX76" s="21"/>
      <c r="BY76" s="21"/>
      <c r="BZ76" s="21"/>
      <c r="CA76" s="21"/>
      <c r="CB76" s="21"/>
      <c r="CC76" s="21"/>
      <c r="CD76" s="21"/>
      <c r="CE76" s="21"/>
    </row>
    <row r="77" spans="4:83" x14ac:dyDescent="0.25">
      <c r="BC77" s="20"/>
      <c r="BD77" s="20"/>
      <c r="BE77" s="20"/>
      <c r="BF77" s="20"/>
      <c r="BG77" s="20"/>
      <c r="BH77" s="20"/>
      <c r="BI77" s="20"/>
      <c r="BJ77" s="20"/>
      <c r="BK77" s="20"/>
      <c r="BL77" s="20"/>
      <c r="BM77" s="20"/>
      <c r="BN77" s="20"/>
      <c r="BO77" s="20"/>
      <c r="BP77" s="20"/>
      <c r="BQ77" s="20"/>
    </row>
    <row r="78" spans="4:83" x14ac:dyDescent="0.25">
      <c r="BC78" s="20"/>
      <c r="BD78" s="20"/>
      <c r="BE78" s="20"/>
      <c r="BF78" s="20"/>
      <c r="BG78" s="20"/>
      <c r="BH78" s="20"/>
      <c r="BI78" s="20"/>
      <c r="BJ78" s="20"/>
      <c r="BK78" s="20"/>
      <c r="BL78" s="20"/>
      <c r="BM78" s="20"/>
      <c r="BN78" s="20"/>
      <c r="BO78" s="20"/>
      <c r="BP78" s="20"/>
      <c r="BQ78" s="20"/>
    </row>
    <row r="79" spans="4:83" x14ac:dyDescent="0.25">
      <c r="BC79" s="20"/>
      <c r="BD79" s="20"/>
      <c r="BE79" s="20"/>
      <c r="BF79" s="20"/>
      <c r="BG79" s="20"/>
      <c r="BH79" s="20"/>
      <c r="BI79" s="20"/>
      <c r="BJ79" s="20"/>
      <c r="BK79" s="20"/>
      <c r="BL79" s="20"/>
      <c r="BM79" s="20"/>
      <c r="BN79" s="20"/>
      <c r="BO79" s="20"/>
      <c r="BP79" s="20"/>
      <c r="BQ79" s="20"/>
    </row>
    <row r="80" spans="4:83" x14ac:dyDescent="0.25">
      <c r="BC80" s="20"/>
      <c r="BD80" s="20"/>
      <c r="BE80" s="20"/>
      <c r="BF80" s="20"/>
      <c r="BG80" s="20"/>
      <c r="BH80" s="20"/>
      <c r="BI80" s="20"/>
      <c r="BJ80" s="20"/>
      <c r="BK80" s="20"/>
      <c r="BL80" s="20"/>
      <c r="BM80" s="20"/>
      <c r="BN80" s="20"/>
      <c r="BO80" s="20"/>
      <c r="BP80" s="20"/>
      <c r="BQ80" s="20"/>
    </row>
    <row r="81" spans="1:69" x14ac:dyDescent="0.25">
      <c r="BC81" s="20"/>
      <c r="BD81" s="20"/>
      <c r="BE81" s="20"/>
      <c r="BF81" s="20"/>
      <c r="BG81" s="20"/>
      <c r="BH81" s="20"/>
      <c r="BI81" s="20"/>
      <c r="BJ81" s="20"/>
      <c r="BK81" s="20"/>
      <c r="BL81" s="20"/>
      <c r="BM81" s="20"/>
      <c r="BN81" s="20"/>
      <c r="BO81" s="20"/>
      <c r="BP81" s="20"/>
      <c r="BQ81" s="20"/>
    </row>
    <row r="82" spans="1:69" x14ac:dyDescent="0.25">
      <c r="BC82" s="20"/>
      <c r="BD82" s="20"/>
      <c r="BE82" s="20"/>
      <c r="BF82" s="20"/>
      <c r="BG82" s="20"/>
      <c r="BH82" s="20"/>
      <c r="BI82" s="20"/>
      <c r="BJ82" s="20"/>
      <c r="BK82" s="20"/>
      <c r="BL82" s="20"/>
      <c r="BM82" s="20"/>
      <c r="BN82" s="20"/>
      <c r="BO82" s="20"/>
      <c r="BP82" s="20"/>
      <c r="BQ82" s="20"/>
    </row>
    <row r="83" spans="1:69" x14ac:dyDescent="0.25">
      <c r="BC83" s="20"/>
      <c r="BD83" s="20"/>
      <c r="BE83" s="20"/>
      <c r="BF83" s="20"/>
      <c r="BG83" s="20"/>
      <c r="BH83" s="20"/>
      <c r="BI83" s="20"/>
      <c r="BJ83" s="20"/>
      <c r="BK83" s="20"/>
      <c r="BL83" s="20"/>
      <c r="BM83" s="20"/>
      <c r="BN83" s="20"/>
      <c r="BO83" s="20"/>
      <c r="BP83" s="20"/>
      <c r="BQ83" s="20"/>
    </row>
    <row r="84" spans="1:69" x14ac:dyDescent="0.25">
      <c r="BC84" s="20"/>
      <c r="BD84" s="20"/>
      <c r="BE84" s="20"/>
      <c r="BF84" s="20"/>
      <c r="BG84" s="20"/>
      <c r="BH84" s="20"/>
      <c r="BI84" s="20"/>
      <c r="BJ84" s="20"/>
      <c r="BK84" s="20"/>
      <c r="BL84" s="20"/>
      <c r="BM84" s="20"/>
      <c r="BN84" s="20"/>
      <c r="BO84" s="20"/>
      <c r="BP84" s="20"/>
      <c r="BQ84" s="20"/>
    </row>
    <row r="90" spans="1:69" s="76" customFormat="1" x14ac:dyDescent="0.25">
      <c r="A90" s="5"/>
      <c r="B90" s="5"/>
      <c r="C90" s="5"/>
      <c r="D90" s="5"/>
      <c r="E90" s="5"/>
      <c r="F90" s="5"/>
      <c r="G90" s="5"/>
      <c r="H90" s="5"/>
      <c r="I90" s="5"/>
      <c r="J90" s="5"/>
      <c r="K90" s="5"/>
      <c r="L90" s="5"/>
      <c r="M90" s="5"/>
      <c r="N90" s="5"/>
      <c r="O90" s="5"/>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7"/>
      <c r="BD90" s="77"/>
      <c r="BE90" s="77"/>
      <c r="BF90" s="77"/>
      <c r="BG90" s="77"/>
      <c r="BH90" s="77"/>
      <c r="BI90" s="77"/>
      <c r="BJ90" s="77"/>
      <c r="BK90" s="77"/>
      <c r="BL90" s="77"/>
      <c r="BM90" s="77"/>
    </row>
    <row r="91" spans="1:69" s="76" customFormat="1" x14ac:dyDescent="0.25">
      <c r="A91" s="5"/>
      <c r="B91" s="5"/>
      <c r="C91" s="5"/>
      <c r="D91" s="5"/>
      <c r="E91" s="5"/>
      <c r="F91" s="5"/>
      <c r="G91" s="5"/>
      <c r="H91" s="5"/>
      <c r="I91" s="5"/>
      <c r="J91" s="5"/>
      <c r="K91" s="5"/>
      <c r="L91" s="5"/>
      <c r="M91" s="5"/>
      <c r="N91" s="5"/>
      <c r="O91" s="5"/>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7"/>
      <c r="BD91" s="77"/>
      <c r="BE91" s="77"/>
      <c r="BF91" s="77"/>
      <c r="BG91" s="77"/>
      <c r="BH91" s="77"/>
      <c r="BI91" s="77"/>
      <c r="BJ91" s="77"/>
      <c r="BK91" s="77"/>
      <c r="BL91" s="77"/>
      <c r="BM91" s="77"/>
    </row>
    <row r="92" spans="1:69" s="76" customFormat="1" x14ac:dyDescent="0.25">
      <c r="A92" s="5"/>
      <c r="B92" s="5"/>
      <c r="C92" s="5"/>
      <c r="D92" s="5"/>
      <c r="E92" s="5"/>
      <c r="F92" s="5"/>
      <c r="G92" s="5"/>
      <c r="H92" s="5"/>
      <c r="I92" s="5"/>
      <c r="J92" s="5"/>
      <c r="K92" s="5"/>
      <c r="L92" s="5"/>
      <c r="M92" s="5"/>
      <c r="N92" s="5"/>
      <c r="O92" s="5"/>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7"/>
      <c r="BD92" s="77"/>
      <c r="BE92" s="77"/>
      <c r="BF92" s="77"/>
      <c r="BG92" s="77"/>
      <c r="BH92" s="77"/>
      <c r="BI92" s="77"/>
      <c r="BJ92" s="77"/>
      <c r="BK92" s="77"/>
      <c r="BL92" s="77"/>
      <c r="BM92" s="77"/>
    </row>
    <row r="93" spans="1:69" s="76" customFormat="1" ht="11.4" x14ac:dyDescent="0.2">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7"/>
      <c r="BD93" s="77"/>
      <c r="BE93" s="77"/>
      <c r="BF93" s="77"/>
      <c r="BG93" s="77"/>
      <c r="BH93" s="77"/>
      <c r="BI93" s="77"/>
      <c r="BJ93" s="77"/>
      <c r="BK93" s="77"/>
      <c r="BL93" s="77"/>
      <c r="BM93" s="77"/>
    </row>
    <row r="94" spans="1:69" s="76" customFormat="1" ht="11.4" x14ac:dyDescent="0.2">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7"/>
      <c r="BD94" s="77"/>
      <c r="BE94" s="77"/>
      <c r="BF94" s="77"/>
      <c r="BG94" s="77"/>
      <c r="BH94" s="77"/>
      <c r="BI94" s="77"/>
      <c r="BJ94" s="77"/>
      <c r="BK94" s="77"/>
      <c r="BL94" s="77"/>
      <c r="BM94" s="77"/>
    </row>
    <row r="95" spans="1:69" s="76" customFormat="1" ht="11.4" x14ac:dyDescent="0.2">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7"/>
      <c r="BD95" s="77"/>
      <c r="BE95" s="77"/>
      <c r="BF95" s="77"/>
      <c r="BG95" s="77"/>
      <c r="BH95" s="77"/>
      <c r="BI95" s="77"/>
      <c r="BJ95" s="77"/>
      <c r="BK95" s="77"/>
      <c r="BL95" s="77"/>
      <c r="BM95" s="77"/>
    </row>
    <row r="96" spans="1:69" s="76" customFormat="1" ht="11.4" x14ac:dyDescent="0.2">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7"/>
      <c r="BD96" s="77"/>
      <c r="BE96" s="77"/>
      <c r="BF96" s="77"/>
      <c r="BG96" s="77"/>
      <c r="BH96" s="77"/>
      <c r="BI96" s="77"/>
      <c r="BJ96" s="77"/>
      <c r="BK96" s="77"/>
      <c r="BL96" s="77"/>
      <c r="BM96" s="77"/>
    </row>
    <row r="97" spans="1:65" s="76" customFormat="1" ht="11.4" x14ac:dyDescent="0.2">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7"/>
      <c r="BD97" s="77"/>
      <c r="BE97" s="77"/>
      <c r="BF97" s="77"/>
      <c r="BG97" s="77"/>
      <c r="BH97" s="77"/>
      <c r="BI97" s="77"/>
      <c r="BJ97" s="77"/>
      <c r="BK97" s="77"/>
      <c r="BL97" s="77"/>
      <c r="BM97" s="77"/>
    </row>
    <row r="98" spans="1:65" x14ac:dyDescent="0.25">
      <c r="A98" s="76"/>
      <c r="B98" s="76"/>
      <c r="C98" s="76"/>
      <c r="D98" s="76"/>
      <c r="E98" s="76"/>
      <c r="F98" s="76"/>
      <c r="G98" s="76"/>
      <c r="H98" s="76"/>
      <c r="I98" s="76"/>
      <c r="J98" s="76"/>
      <c r="K98" s="76"/>
      <c r="L98" s="76"/>
      <c r="M98" s="76"/>
      <c r="N98" s="76"/>
      <c r="O98" s="76"/>
    </row>
    <row r="99" spans="1:65" x14ac:dyDescent="0.25">
      <c r="A99" s="76"/>
      <c r="B99" s="76"/>
      <c r="C99" s="76"/>
      <c r="D99" s="76"/>
      <c r="E99" s="76"/>
      <c r="F99" s="76"/>
      <c r="G99" s="76"/>
      <c r="H99" s="76"/>
      <c r="I99" s="76"/>
      <c r="J99" s="76"/>
      <c r="K99" s="76"/>
      <c r="L99" s="76"/>
      <c r="M99" s="76"/>
      <c r="N99" s="76"/>
      <c r="O99" s="76"/>
    </row>
    <row r="100" spans="1:65" x14ac:dyDescent="0.25">
      <c r="A100" s="76"/>
      <c r="B100" s="76"/>
      <c r="C100" s="76"/>
      <c r="D100" s="76"/>
      <c r="E100" s="76"/>
      <c r="F100" s="76"/>
      <c r="G100" s="76"/>
      <c r="H100" s="76"/>
      <c r="I100" s="76"/>
      <c r="J100" s="76"/>
      <c r="K100" s="76"/>
      <c r="L100" s="76"/>
      <c r="M100" s="76"/>
      <c r="N100" s="76"/>
      <c r="O100" s="76"/>
    </row>
  </sheetData>
  <sheetProtection selectLockedCells="1" autoFilter="0" selectUnlockedCells="1"/>
  <mergeCells count="6">
    <mergeCell ref="V37:X37"/>
    <mergeCell ref="D37:F37"/>
    <mergeCell ref="G37:I37"/>
    <mergeCell ref="S37:U37"/>
    <mergeCell ref="J37:L37"/>
    <mergeCell ref="M37:O37"/>
  </mergeCells>
  <conditionalFormatting sqref="D60:F74 S39:U45 D39:O45">
    <cfRule type="expression" dxfId="1" priority="14">
      <formula>IF($BF$4=1, VALUE(FIXED($D$39:$F$74,1)),0)</formula>
    </cfRule>
  </conditionalFormatting>
  <conditionalFormatting sqref="V39:X45">
    <cfRule type="expression" dxfId="0" priority="1">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7"/>
  <sheetViews>
    <sheetView workbookViewId="0">
      <selection activeCell="C3" sqref="C3"/>
    </sheetView>
  </sheetViews>
  <sheetFormatPr defaultRowHeight="13.2" x14ac:dyDescent="0.25"/>
  <cols>
    <col min="1" max="1" width="33.21875" bestFit="1" customWidth="1"/>
    <col min="3" max="3" width="14.4414062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44</v>
      </c>
      <c r="G1" s="1" t="s">
        <v>4</v>
      </c>
      <c r="H1" s="1" t="s">
        <v>45</v>
      </c>
      <c r="I1" s="1" t="s">
        <v>47</v>
      </c>
      <c r="J1" s="1" t="s">
        <v>46</v>
      </c>
      <c r="K1" s="1" t="s">
        <v>48</v>
      </c>
      <c r="L1" s="1"/>
    </row>
    <row r="2" spans="1:12" x14ac:dyDescent="0.25">
      <c r="A2" t="str">
        <f>B2&amp;C2&amp;D2&amp;E2</f>
        <v>2006Current smokingAllSexMaori</v>
      </c>
      <c r="B2">
        <v>2006</v>
      </c>
      <c r="C2" t="s">
        <v>107</v>
      </c>
      <c r="D2" t="s">
        <v>5</v>
      </c>
      <c r="E2" t="s">
        <v>9</v>
      </c>
      <c r="F2">
        <v>40.863</v>
      </c>
      <c r="G2">
        <v>43.100931000000003</v>
      </c>
      <c r="H2">
        <v>45.366999999999997</v>
      </c>
      <c r="I2">
        <v>2.1070000000000002</v>
      </c>
      <c r="J2">
        <v>2.2799999999999998</v>
      </c>
      <c r="K2">
        <v>2.468</v>
      </c>
    </row>
    <row r="3" spans="1:12" x14ac:dyDescent="0.25">
      <c r="A3" t="str">
        <f t="shared" ref="A3:A15" si="0">B3&amp;C3&amp;D3&amp;E3</f>
        <v>2011Current smokingAllSexMaori</v>
      </c>
      <c r="B3">
        <v>2011</v>
      </c>
      <c r="C3" t="s">
        <v>107</v>
      </c>
      <c r="D3" t="s">
        <v>5</v>
      </c>
      <c r="E3" t="s">
        <v>9</v>
      </c>
      <c r="F3">
        <v>38.631999999999998</v>
      </c>
      <c r="G3">
        <v>41.653413</v>
      </c>
      <c r="H3">
        <v>44.738999999999997</v>
      </c>
      <c r="I3">
        <v>2.242</v>
      </c>
      <c r="J3">
        <v>2.4380000000000002</v>
      </c>
      <c r="K3">
        <v>2.6520000000000001</v>
      </c>
    </row>
    <row r="4" spans="1:12" x14ac:dyDescent="0.25">
      <c r="A4" t="str">
        <f t="shared" si="0"/>
        <v>2012Current smokingAllSexMaori</v>
      </c>
      <c r="B4">
        <v>2012</v>
      </c>
      <c r="C4" t="s">
        <v>107</v>
      </c>
      <c r="D4" t="s">
        <v>5</v>
      </c>
      <c r="E4" t="s">
        <v>9</v>
      </c>
      <c r="F4">
        <v>37.670999999999999</v>
      </c>
      <c r="G4">
        <v>40.273721000000002</v>
      </c>
      <c r="H4">
        <v>42.932000000000002</v>
      </c>
      <c r="I4">
        <v>2.2509999999999999</v>
      </c>
      <c r="J4">
        <v>2.4710000000000001</v>
      </c>
      <c r="K4">
        <v>2.714</v>
      </c>
    </row>
    <row r="5" spans="1:12" x14ac:dyDescent="0.25">
      <c r="A5" t="str">
        <f t="shared" si="0"/>
        <v>2013Current smokingAllSexMaori</v>
      </c>
      <c r="B5">
        <v>2013</v>
      </c>
      <c r="C5" t="s">
        <v>107</v>
      </c>
      <c r="D5" t="s">
        <v>5</v>
      </c>
      <c r="E5" t="s">
        <v>9</v>
      </c>
      <c r="F5">
        <v>39.555</v>
      </c>
      <c r="G5">
        <v>42.190721000000003</v>
      </c>
      <c r="H5">
        <v>44.872</v>
      </c>
      <c r="I5">
        <v>2.472</v>
      </c>
      <c r="J5">
        <v>2.7040000000000002</v>
      </c>
      <c r="K5">
        <v>2.9580000000000002</v>
      </c>
    </row>
    <row r="6" spans="1:12" x14ac:dyDescent="0.25">
      <c r="A6" t="str">
        <f t="shared" si="0"/>
        <v>2014Current smokingAllSexMaori</v>
      </c>
      <c r="B6">
        <v>2014</v>
      </c>
      <c r="C6" t="s">
        <v>107</v>
      </c>
      <c r="D6" t="s">
        <v>5</v>
      </c>
      <c r="E6" t="s">
        <v>9</v>
      </c>
      <c r="F6">
        <v>36.86</v>
      </c>
      <c r="G6">
        <v>39.657142</v>
      </c>
      <c r="H6">
        <v>42.523000000000003</v>
      </c>
      <c r="I6">
        <v>2.4119999999999999</v>
      </c>
      <c r="J6">
        <v>2.6579999999999999</v>
      </c>
      <c r="K6">
        <v>2.93</v>
      </c>
    </row>
    <row r="7" spans="1:12" x14ac:dyDescent="0.25">
      <c r="A7" t="str">
        <f t="shared" si="0"/>
        <v>2015Current smokingAllSexMaori</v>
      </c>
      <c r="B7">
        <v>2015</v>
      </c>
      <c r="C7" t="s">
        <v>107</v>
      </c>
      <c r="D7" t="s">
        <v>5</v>
      </c>
      <c r="E7" t="s">
        <v>9</v>
      </c>
      <c r="F7">
        <v>37.375999999999998</v>
      </c>
      <c r="G7">
        <v>39.786844000000002</v>
      </c>
      <c r="H7">
        <v>42.247999999999998</v>
      </c>
      <c r="I7">
        <v>2.5419999999999998</v>
      </c>
      <c r="J7">
        <v>2.7850000000000001</v>
      </c>
      <c r="K7">
        <v>3.0510000000000002</v>
      </c>
    </row>
    <row r="8" spans="1:12" x14ac:dyDescent="0.25">
      <c r="A8" t="str">
        <f t="shared" si="0"/>
        <v>2016Current smokingAllSexMaori</v>
      </c>
      <c r="B8">
        <v>2016</v>
      </c>
      <c r="C8" t="s">
        <v>107</v>
      </c>
      <c r="D8" t="s">
        <v>5</v>
      </c>
      <c r="E8" t="s">
        <v>9</v>
      </c>
      <c r="F8">
        <v>33.439</v>
      </c>
      <c r="G8">
        <v>35.845928999999998</v>
      </c>
      <c r="H8">
        <v>38.326999999999998</v>
      </c>
      <c r="I8">
        <v>2.3780000000000001</v>
      </c>
      <c r="J8">
        <v>2.5790000000000002</v>
      </c>
      <c r="K8">
        <v>2.7949999999999999</v>
      </c>
    </row>
    <row r="9" spans="1:12" x14ac:dyDescent="0.25">
      <c r="A9" t="str">
        <f t="shared" si="0"/>
        <v>2006Current smokingAllSexNon-Maori</v>
      </c>
      <c r="B9">
        <v>2006</v>
      </c>
      <c r="C9" t="s">
        <v>107</v>
      </c>
      <c r="D9" t="s">
        <v>5</v>
      </c>
      <c r="E9" t="s">
        <v>10</v>
      </c>
      <c r="F9">
        <v>17.689</v>
      </c>
      <c r="G9">
        <v>18.949121000000002</v>
      </c>
      <c r="H9">
        <v>20.277000000000001</v>
      </c>
    </row>
    <row r="10" spans="1:12" x14ac:dyDescent="0.25">
      <c r="A10" t="str">
        <f t="shared" si="0"/>
        <v>2011Current smokingAllSexNon-Maori</v>
      </c>
      <c r="B10">
        <v>2011</v>
      </c>
      <c r="C10" t="s">
        <v>107</v>
      </c>
      <c r="D10" t="s">
        <v>5</v>
      </c>
      <c r="E10" t="s">
        <v>10</v>
      </c>
      <c r="F10">
        <v>16.097999999999999</v>
      </c>
      <c r="G10">
        <v>17.294238</v>
      </c>
      <c r="H10">
        <v>18.559999999999999</v>
      </c>
    </row>
    <row r="11" spans="1:12" x14ac:dyDescent="0.25">
      <c r="A11" t="str">
        <f t="shared" si="0"/>
        <v>2012Current smokingAllSexNon-Maori</v>
      </c>
      <c r="B11">
        <v>2012</v>
      </c>
      <c r="C11" t="s">
        <v>107</v>
      </c>
      <c r="D11" t="s">
        <v>5</v>
      </c>
      <c r="E11" t="s">
        <v>10</v>
      </c>
      <c r="F11">
        <v>15.058999999999999</v>
      </c>
      <c r="G11">
        <v>16.288602000000001</v>
      </c>
      <c r="H11">
        <v>17.597000000000001</v>
      </c>
    </row>
    <row r="12" spans="1:12" x14ac:dyDescent="0.25">
      <c r="A12" t="str">
        <f t="shared" si="0"/>
        <v>2013Current smokingAllSexNon-Maori</v>
      </c>
      <c r="B12">
        <v>2013</v>
      </c>
      <c r="C12" t="s">
        <v>107</v>
      </c>
      <c r="D12" t="s">
        <v>5</v>
      </c>
      <c r="E12" t="s">
        <v>10</v>
      </c>
      <c r="F12">
        <v>14.553000000000001</v>
      </c>
      <c r="G12">
        <v>15.633464999999999</v>
      </c>
      <c r="H12">
        <v>16.777999999999999</v>
      </c>
    </row>
    <row r="13" spans="1:12" x14ac:dyDescent="0.25">
      <c r="A13" t="str">
        <f t="shared" si="0"/>
        <v>2014Current smokingAllSexNon-Maori</v>
      </c>
      <c r="B13">
        <v>2014</v>
      </c>
      <c r="C13" t="s">
        <v>107</v>
      </c>
      <c r="D13" t="s">
        <v>5</v>
      </c>
      <c r="E13" t="s">
        <v>10</v>
      </c>
      <c r="F13">
        <v>13.964</v>
      </c>
      <c r="G13">
        <v>14.919359</v>
      </c>
      <c r="H13">
        <v>15.928000000000001</v>
      </c>
    </row>
    <row r="14" spans="1:12" x14ac:dyDescent="0.25">
      <c r="A14" t="str">
        <f t="shared" si="0"/>
        <v>2015Current smokingAllSexNon-Maori</v>
      </c>
      <c r="B14">
        <v>2015</v>
      </c>
      <c r="C14" t="s">
        <v>107</v>
      </c>
      <c r="D14" t="s">
        <v>5</v>
      </c>
      <c r="E14" t="s">
        <v>10</v>
      </c>
      <c r="F14">
        <v>13.324</v>
      </c>
      <c r="G14">
        <v>14.232084</v>
      </c>
      <c r="H14">
        <v>15.192</v>
      </c>
    </row>
    <row r="15" spans="1:12" x14ac:dyDescent="0.25">
      <c r="A15" t="str">
        <f t="shared" si="0"/>
        <v>2016Current smokingAllSexNon-Maori</v>
      </c>
      <c r="B15">
        <v>2016</v>
      </c>
      <c r="C15" t="s">
        <v>107</v>
      </c>
      <c r="D15" t="s">
        <v>5</v>
      </c>
      <c r="E15" t="s">
        <v>10</v>
      </c>
      <c r="F15">
        <v>13.16</v>
      </c>
      <c r="G15">
        <v>14.129460999999999</v>
      </c>
      <c r="H15">
        <v>15.157</v>
      </c>
    </row>
    <row r="16" spans="1:12" x14ac:dyDescent="0.25">
      <c r="A16" t="str">
        <f t="shared" ref="A16:A64" si="1">B16&amp;C16&amp;D16&amp;E16</f>
        <v>2006Current smokingFemaleMaori</v>
      </c>
      <c r="B16">
        <v>2006</v>
      </c>
      <c r="C16" t="s">
        <v>107</v>
      </c>
      <c r="D16" t="s">
        <v>7</v>
      </c>
      <c r="E16" t="s">
        <v>9</v>
      </c>
      <c r="F16">
        <v>42.981999999999999</v>
      </c>
      <c r="G16">
        <v>46.046830999999997</v>
      </c>
      <c r="H16">
        <v>49.142000000000003</v>
      </c>
      <c r="I16">
        <v>2.4239999999999999</v>
      </c>
      <c r="J16">
        <v>2.714</v>
      </c>
      <c r="K16">
        <v>3.0390000000000001</v>
      </c>
    </row>
    <row r="17" spans="1:11" x14ac:dyDescent="0.25">
      <c r="A17" t="str">
        <f t="shared" si="1"/>
        <v>2011Current smokingFemaleMaori</v>
      </c>
      <c r="B17">
        <v>2011</v>
      </c>
      <c r="C17" t="s">
        <v>107</v>
      </c>
      <c r="D17" t="s">
        <v>7</v>
      </c>
      <c r="E17" t="s">
        <v>9</v>
      </c>
      <c r="F17">
        <v>41.808999999999997</v>
      </c>
      <c r="G17">
        <v>45.147758000000003</v>
      </c>
      <c r="H17">
        <v>48.530999999999999</v>
      </c>
      <c r="I17">
        <v>2.5739999999999998</v>
      </c>
      <c r="J17">
        <v>2.8929999999999998</v>
      </c>
      <c r="K17">
        <v>3.2509999999999999</v>
      </c>
    </row>
    <row r="18" spans="1:11" x14ac:dyDescent="0.25">
      <c r="A18" t="str">
        <f t="shared" si="1"/>
        <v>2012Current smokingFemaleMaori</v>
      </c>
      <c r="B18">
        <v>2012</v>
      </c>
      <c r="C18" t="s">
        <v>107</v>
      </c>
      <c r="D18" t="s">
        <v>7</v>
      </c>
      <c r="E18" t="s">
        <v>9</v>
      </c>
      <c r="F18">
        <v>39.777999999999999</v>
      </c>
      <c r="G18">
        <v>42.664591000000001</v>
      </c>
      <c r="H18">
        <v>45.601999999999997</v>
      </c>
      <c r="I18">
        <v>2.698</v>
      </c>
      <c r="J18">
        <v>3.008</v>
      </c>
      <c r="K18">
        <v>3.3540000000000001</v>
      </c>
    </row>
    <row r="19" spans="1:11" x14ac:dyDescent="0.25">
      <c r="A19" t="str">
        <f t="shared" si="1"/>
        <v>2013Current smokingFemaleMaori</v>
      </c>
      <c r="B19">
        <v>2013</v>
      </c>
      <c r="C19" t="s">
        <v>107</v>
      </c>
      <c r="D19" t="s">
        <v>7</v>
      </c>
      <c r="E19" t="s">
        <v>9</v>
      </c>
      <c r="F19">
        <v>39.642000000000003</v>
      </c>
      <c r="G19">
        <v>42.652313999999997</v>
      </c>
      <c r="H19">
        <v>45.718000000000004</v>
      </c>
      <c r="I19">
        <v>2.8839999999999999</v>
      </c>
      <c r="J19">
        <v>3.2149999999999999</v>
      </c>
      <c r="K19">
        <v>3.5840000000000001</v>
      </c>
    </row>
    <row r="20" spans="1:11" x14ac:dyDescent="0.25">
      <c r="A20" t="str">
        <f t="shared" si="1"/>
        <v>2014Current smokingFemaleMaori</v>
      </c>
      <c r="B20">
        <v>2014</v>
      </c>
      <c r="C20" t="s">
        <v>107</v>
      </c>
      <c r="D20" t="s">
        <v>7</v>
      </c>
      <c r="E20" t="s">
        <v>9</v>
      </c>
      <c r="F20">
        <v>39.750999999999998</v>
      </c>
      <c r="G20">
        <v>43.385607</v>
      </c>
      <c r="H20">
        <v>47.093000000000004</v>
      </c>
      <c r="I20">
        <v>3.2120000000000002</v>
      </c>
      <c r="J20">
        <v>3.625</v>
      </c>
      <c r="K20">
        <v>4.09</v>
      </c>
    </row>
    <row r="21" spans="1:11" x14ac:dyDescent="0.25">
      <c r="A21" t="str">
        <f t="shared" si="1"/>
        <v>2015Current smokingFemaleMaori</v>
      </c>
      <c r="B21">
        <v>2015</v>
      </c>
      <c r="C21" t="s">
        <v>107</v>
      </c>
      <c r="D21" t="s">
        <v>7</v>
      </c>
      <c r="E21" t="s">
        <v>9</v>
      </c>
      <c r="F21">
        <v>38.098999999999997</v>
      </c>
      <c r="G21">
        <v>41.079895999999998</v>
      </c>
      <c r="H21">
        <v>44.127000000000002</v>
      </c>
      <c r="I21">
        <v>3.1139999999999999</v>
      </c>
      <c r="J21">
        <v>3.496</v>
      </c>
      <c r="K21">
        <v>3.9239999999999999</v>
      </c>
    </row>
    <row r="22" spans="1:11" x14ac:dyDescent="0.25">
      <c r="A22" t="str">
        <f t="shared" si="1"/>
        <v>2016Current smokingFemaleMaori</v>
      </c>
      <c r="B22">
        <v>2016</v>
      </c>
      <c r="C22" t="s">
        <v>107</v>
      </c>
      <c r="D22" t="s">
        <v>7</v>
      </c>
      <c r="E22" t="s">
        <v>9</v>
      </c>
      <c r="F22">
        <v>35.545999999999999</v>
      </c>
      <c r="G22">
        <v>38.650686</v>
      </c>
      <c r="H22">
        <v>41.85</v>
      </c>
      <c r="I22">
        <v>3.0059999999999998</v>
      </c>
      <c r="J22">
        <v>3.427</v>
      </c>
      <c r="K22">
        <v>3.9079999999999999</v>
      </c>
    </row>
    <row r="23" spans="1:11" x14ac:dyDescent="0.25">
      <c r="A23" t="str">
        <f t="shared" si="1"/>
        <v>2006Current smokingFemaleNon-Maori</v>
      </c>
      <c r="B23">
        <v>2006</v>
      </c>
      <c r="C23" t="s">
        <v>107</v>
      </c>
      <c r="D23" t="s">
        <v>7</v>
      </c>
      <c r="E23" t="s">
        <v>10</v>
      </c>
      <c r="F23">
        <v>15.345000000000001</v>
      </c>
      <c r="G23">
        <v>17.066685</v>
      </c>
      <c r="H23">
        <v>18.939</v>
      </c>
    </row>
    <row r="24" spans="1:11" x14ac:dyDescent="0.25">
      <c r="A24" t="str">
        <f t="shared" si="1"/>
        <v>2011Current smokingFemaleNon-Maori</v>
      </c>
      <c r="B24">
        <v>2011</v>
      </c>
      <c r="C24" t="s">
        <v>107</v>
      </c>
      <c r="D24" t="s">
        <v>7</v>
      </c>
      <c r="E24" t="s">
        <v>10</v>
      </c>
      <c r="F24">
        <v>14.599</v>
      </c>
      <c r="G24">
        <v>16.115110999999999</v>
      </c>
      <c r="H24">
        <v>17.756</v>
      </c>
    </row>
    <row r="25" spans="1:11" x14ac:dyDescent="0.25">
      <c r="A25" t="str">
        <f t="shared" si="1"/>
        <v>2012Current smokingFemaleNon-Maori</v>
      </c>
      <c r="B25">
        <v>2012</v>
      </c>
      <c r="C25" t="s">
        <v>107</v>
      </c>
      <c r="D25" t="s">
        <v>7</v>
      </c>
      <c r="E25" t="s">
        <v>10</v>
      </c>
      <c r="F25">
        <v>12.667</v>
      </c>
      <c r="G25">
        <v>14.024505</v>
      </c>
      <c r="H25">
        <v>15.500999999999999</v>
      </c>
    </row>
    <row r="26" spans="1:11" x14ac:dyDescent="0.25">
      <c r="A26" t="str">
        <f t="shared" si="1"/>
        <v>2013Current smokingFemaleNon-Maori</v>
      </c>
      <c r="B26">
        <v>2013</v>
      </c>
      <c r="C26" t="s">
        <v>107</v>
      </c>
      <c r="D26" t="s">
        <v>7</v>
      </c>
      <c r="E26" t="s">
        <v>10</v>
      </c>
      <c r="F26">
        <v>12.16</v>
      </c>
      <c r="G26">
        <v>13.308187</v>
      </c>
      <c r="H26">
        <v>14.545999999999999</v>
      </c>
    </row>
    <row r="27" spans="1:11" x14ac:dyDescent="0.25">
      <c r="A27" t="str">
        <f t="shared" si="1"/>
        <v>2014Current smokingFemaleNon-Maori</v>
      </c>
      <c r="B27">
        <v>2014</v>
      </c>
      <c r="C27" t="s">
        <v>107</v>
      </c>
      <c r="D27" t="s">
        <v>7</v>
      </c>
      <c r="E27" t="s">
        <v>10</v>
      </c>
      <c r="F27">
        <v>10.670999999999999</v>
      </c>
      <c r="G27">
        <v>11.731586</v>
      </c>
      <c r="H27">
        <v>12.882999999999999</v>
      </c>
    </row>
    <row r="28" spans="1:11" x14ac:dyDescent="0.25">
      <c r="A28" t="str">
        <f t="shared" si="1"/>
        <v>2015Current smokingFemaleNon-Maori</v>
      </c>
      <c r="B28">
        <v>2015</v>
      </c>
      <c r="C28" t="s">
        <v>107</v>
      </c>
      <c r="D28" t="s">
        <v>7</v>
      </c>
      <c r="E28" t="s">
        <v>10</v>
      </c>
      <c r="F28">
        <v>10.385</v>
      </c>
      <c r="G28">
        <v>11.488033</v>
      </c>
      <c r="H28">
        <v>12.691000000000001</v>
      </c>
    </row>
    <row r="29" spans="1:11" x14ac:dyDescent="0.25">
      <c r="A29" t="str">
        <f t="shared" si="1"/>
        <v>2016Current smokingFemaleNon-Maori</v>
      </c>
      <c r="B29">
        <v>2016</v>
      </c>
      <c r="C29" t="s">
        <v>107</v>
      </c>
      <c r="D29" t="s">
        <v>7</v>
      </c>
      <c r="E29" t="s">
        <v>10</v>
      </c>
      <c r="F29">
        <v>10.210000000000001</v>
      </c>
      <c r="G29">
        <v>11.370775999999999</v>
      </c>
      <c r="H29">
        <v>12.645</v>
      </c>
    </row>
    <row r="30" spans="1:11" x14ac:dyDescent="0.25">
      <c r="A30" t="str">
        <f t="shared" si="1"/>
        <v>2006Current smokingMaleMaori</v>
      </c>
      <c r="B30">
        <v>2006</v>
      </c>
      <c r="C30" t="s">
        <v>107</v>
      </c>
      <c r="D30" t="s">
        <v>6</v>
      </c>
      <c r="E30" t="s">
        <v>9</v>
      </c>
      <c r="F30">
        <v>36.021000000000001</v>
      </c>
      <c r="G30">
        <v>39.910463999999997</v>
      </c>
      <c r="H30">
        <v>43.930999999999997</v>
      </c>
      <c r="I30">
        <v>1.6659999999999999</v>
      </c>
      <c r="J30">
        <v>1.8919999999999999</v>
      </c>
      <c r="K30">
        <v>2.15</v>
      </c>
    </row>
    <row r="31" spans="1:11" x14ac:dyDescent="0.25">
      <c r="A31" t="str">
        <f t="shared" si="1"/>
        <v>2011Current smokingMaleMaori</v>
      </c>
      <c r="B31">
        <v>2011</v>
      </c>
      <c r="C31" t="s">
        <v>107</v>
      </c>
      <c r="D31" t="s">
        <v>6</v>
      </c>
      <c r="E31" t="s">
        <v>9</v>
      </c>
      <c r="F31">
        <v>33.055999999999997</v>
      </c>
      <c r="G31">
        <v>37.387683000000003</v>
      </c>
      <c r="H31">
        <v>41.932000000000002</v>
      </c>
      <c r="I31">
        <v>1.7529999999999999</v>
      </c>
      <c r="J31">
        <v>2.02</v>
      </c>
      <c r="K31">
        <v>2.3279999999999998</v>
      </c>
    </row>
    <row r="32" spans="1:11" x14ac:dyDescent="0.25">
      <c r="A32" t="str">
        <f t="shared" si="1"/>
        <v>2012Current smokingMaleMaori</v>
      </c>
      <c r="B32">
        <v>2012</v>
      </c>
      <c r="C32" t="s">
        <v>107</v>
      </c>
      <c r="D32" t="s">
        <v>6</v>
      </c>
      <c r="E32" t="s">
        <v>9</v>
      </c>
      <c r="F32">
        <v>33.744</v>
      </c>
      <c r="G32">
        <v>37.659484999999997</v>
      </c>
      <c r="H32">
        <v>41.743000000000002</v>
      </c>
      <c r="I32">
        <v>1.7470000000000001</v>
      </c>
      <c r="J32">
        <v>2.0209999999999999</v>
      </c>
      <c r="K32">
        <v>2.3370000000000002</v>
      </c>
    </row>
    <row r="33" spans="1:11" x14ac:dyDescent="0.25">
      <c r="A33" t="str">
        <f t="shared" si="1"/>
        <v>2013Current smokingMaleMaori</v>
      </c>
      <c r="B33">
        <v>2013</v>
      </c>
      <c r="C33" t="s">
        <v>107</v>
      </c>
      <c r="D33" t="s">
        <v>6</v>
      </c>
      <c r="E33" t="s">
        <v>9</v>
      </c>
      <c r="F33">
        <v>36.997999999999998</v>
      </c>
      <c r="G33">
        <v>41.582008000000002</v>
      </c>
      <c r="H33">
        <v>46.317</v>
      </c>
      <c r="I33">
        <v>2.0099999999999998</v>
      </c>
      <c r="J33">
        <v>2.3079999999999998</v>
      </c>
      <c r="K33">
        <v>2.65</v>
      </c>
    </row>
    <row r="34" spans="1:11" x14ac:dyDescent="0.25">
      <c r="A34" t="str">
        <f t="shared" si="1"/>
        <v>2014Current smokingMaleMaori</v>
      </c>
      <c r="B34">
        <v>2014</v>
      </c>
      <c r="C34" t="s">
        <v>107</v>
      </c>
      <c r="D34" t="s">
        <v>6</v>
      </c>
      <c r="E34" t="s">
        <v>9</v>
      </c>
      <c r="F34">
        <v>31.640999999999998</v>
      </c>
      <c r="G34">
        <v>35.516002</v>
      </c>
      <c r="H34">
        <v>39.591000000000001</v>
      </c>
      <c r="I34">
        <v>1.71</v>
      </c>
      <c r="J34">
        <v>1.9650000000000001</v>
      </c>
      <c r="K34">
        <v>2.2570000000000001</v>
      </c>
    </row>
    <row r="35" spans="1:11" x14ac:dyDescent="0.25">
      <c r="A35" t="str">
        <f t="shared" si="1"/>
        <v>2015Current smokingMaleMaori</v>
      </c>
      <c r="B35">
        <v>2015</v>
      </c>
      <c r="C35" t="s">
        <v>107</v>
      </c>
      <c r="D35" t="s">
        <v>6</v>
      </c>
      <c r="E35" t="s">
        <v>9</v>
      </c>
      <c r="F35">
        <v>34.476999999999997</v>
      </c>
      <c r="G35">
        <v>38.412815999999999</v>
      </c>
      <c r="H35">
        <v>42.506</v>
      </c>
      <c r="I35">
        <v>1.9370000000000001</v>
      </c>
      <c r="J35">
        <v>2.2589999999999999</v>
      </c>
      <c r="K35">
        <v>2.6360000000000001</v>
      </c>
    </row>
    <row r="36" spans="1:11" x14ac:dyDescent="0.25">
      <c r="A36" t="str">
        <f t="shared" si="1"/>
        <v>2016Current smokingMaleMaori</v>
      </c>
      <c r="B36">
        <v>2016</v>
      </c>
      <c r="C36" t="s">
        <v>107</v>
      </c>
      <c r="D36" t="s">
        <v>6</v>
      </c>
      <c r="E36" t="s">
        <v>9</v>
      </c>
      <c r="F36">
        <v>29.276</v>
      </c>
      <c r="G36">
        <v>32.759858000000001</v>
      </c>
      <c r="H36">
        <v>36.445</v>
      </c>
      <c r="I36">
        <v>1.7370000000000001</v>
      </c>
      <c r="J36">
        <v>1.9670000000000001</v>
      </c>
      <c r="K36">
        <v>2.2280000000000002</v>
      </c>
    </row>
    <row r="37" spans="1:11" x14ac:dyDescent="0.25">
      <c r="A37" t="str">
        <f t="shared" si="1"/>
        <v>2006Current smokingMaleNon-Maori</v>
      </c>
      <c r="B37">
        <v>2006</v>
      </c>
      <c r="C37" t="s">
        <v>107</v>
      </c>
      <c r="D37" t="s">
        <v>6</v>
      </c>
      <c r="E37" t="s">
        <v>10</v>
      </c>
      <c r="F37">
        <v>19.303000000000001</v>
      </c>
      <c r="G37">
        <v>20.953206999999999</v>
      </c>
      <c r="H37">
        <v>22.704999999999998</v>
      </c>
    </row>
    <row r="38" spans="1:11" x14ac:dyDescent="0.25">
      <c r="A38" t="str">
        <f t="shared" si="1"/>
        <v>2011Current smokingMaleNon-Maori</v>
      </c>
      <c r="B38">
        <v>2011</v>
      </c>
      <c r="C38" t="s">
        <v>107</v>
      </c>
      <c r="D38" t="s">
        <v>6</v>
      </c>
      <c r="E38" t="s">
        <v>10</v>
      </c>
      <c r="F38">
        <v>16.817</v>
      </c>
      <c r="G38">
        <v>18.589462000000001</v>
      </c>
      <c r="H38">
        <v>20.501999999999999</v>
      </c>
    </row>
    <row r="39" spans="1:11" x14ac:dyDescent="0.25">
      <c r="A39" t="str">
        <f t="shared" si="1"/>
        <v>2012Current smokingMaleNon-Maori</v>
      </c>
      <c r="B39">
        <v>2012</v>
      </c>
      <c r="C39" t="s">
        <v>107</v>
      </c>
      <c r="D39" t="s">
        <v>6</v>
      </c>
      <c r="E39" t="s">
        <v>10</v>
      </c>
      <c r="F39">
        <v>16.875</v>
      </c>
      <c r="G39">
        <v>18.688739999999999</v>
      </c>
      <c r="H39">
        <v>20.649000000000001</v>
      </c>
    </row>
    <row r="40" spans="1:11" x14ac:dyDescent="0.25">
      <c r="A40" t="str">
        <f t="shared" si="1"/>
        <v>2013Current smokingMaleNon-Maori</v>
      </c>
      <c r="B40">
        <v>2013</v>
      </c>
      <c r="C40" t="s">
        <v>107</v>
      </c>
      <c r="D40" t="s">
        <v>6</v>
      </c>
      <c r="E40" t="s">
        <v>10</v>
      </c>
      <c r="F40">
        <v>16.257999999999999</v>
      </c>
      <c r="G40">
        <v>18.007283000000001</v>
      </c>
      <c r="H40">
        <v>19.899999999999999</v>
      </c>
    </row>
    <row r="41" spans="1:11" x14ac:dyDescent="0.25">
      <c r="A41" t="str">
        <f t="shared" si="1"/>
        <v>2014Current smokingMaleNon-Maori</v>
      </c>
      <c r="B41">
        <v>2014</v>
      </c>
      <c r="C41" t="s">
        <v>107</v>
      </c>
      <c r="D41" t="s">
        <v>6</v>
      </c>
      <c r="E41" t="s">
        <v>10</v>
      </c>
      <c r="F41">
        <v>16.658000000000001</v>
      </c>
      <c r="G41">
        <v>18.126839</v>
      </c>
      <c r="H41">
        <v>19.693999999999999</v>
      </c>
    </row>
    <row r="42" spans="1:11" x14ac:dyDescent="0.25">
      <c r="A42" t="str">
        <f t="shared" si="1"/>
        <v>2015Current smokingMaleNon-Maori</v>
      </c>
      <c r="B42">
        <v>2015</v>
      </c>
      <c r="C42" t="s">
        <v>107</v>
      </c>
      <c r="D42" t="s">
        <v>6</v>
      </c>
      <c r="E42" t="s">
        <v>10</v>
      </c>
      <c r="F42">
        <v>15.555</v>
      </c>
      <c r="G42">
        <v>16.920466000000001</v>
      </c>
      <c r="H42">
        <v>18.38</v>
      </c>
    </row>
    <row r="43" spans="1:11" x14ac:dyDescent="0.25">
      <c r="A43" t="str">
        <f t="shared" si="1"/>
        <v>2016Current smokingMaleNon-Maori</v>
      </c>
      <c r="B43">
        <v>2016</v>
      </c>
      <c r="C43" t="s">
        <v>107</v>
      </c>
      <c r="D43" t="s">
        <v>6</v>
      </c>
      <c r="E43" t="s">
        <v>10</v>
      </c>
      <c r="F43">
        <v>15.362</v>
      </c>
      <c r="G43">
        <v>16.916108999999999</v>
      </c>
      <c r="H43">
        <v>18.591999999999999</v>
      </c>
    </row>
    <row r="44" spans="1:11" x14ac:dyDescent="0.25">
      <c r="A44" t="str">
        <f t="shared" si="1"/>
        <v>2006Daily smokingAllSexMaori</v>
      </c>
      <c r="B44">
        <v>2006</v>
      </c>
      <c r="C44" t="s">
        <v>108</v>
      </c>
      <c r="D44" t="s">
        <v>5</v>
      </c>
      <c r="E44" t="s">
        <v>9</v>
      </c>
      <c r="F44">
        <v>37.738999999999997</v>
      </c>
      <c r="G44">
        <v>40.079604000000003</v>
      </c>
      <c r="H44">
        <v>42.466000000000001</v>
      </c>
      <c r="I44">
        <v>2.1659999999999999</v>
      </c>
      <c r="J44">
        <v>2.3540000000000001</v>
      </c>
      <c r="K44">
        <v>2.5579999999999998</v>
      </c>
    </row>
    <row r="45" spans="1:11" x14ac:dyDescent="0.25">
      <c r="A45" t="str">
        <f t="shared" si="1"/>
        <v>2011Daily smokingAllSexMaori</v>
      </c>
      <c r="B45">
        <v>2011</v>
      </c>
      <c r="C45" t="s">
        <v>108</v>
      </c>
      <c r="D45" t="s">
        <v>5</v>
      </c>
      <c r="E45" t="s">
        <v>9</v>
      </c>
      <c r="F45">
        <v>35.915999999999997</v>
      </c>
      <c r="G45">
        <v>38.913516999999999</v>
      </c>
      <c r="H45">
        <v>41.997</v>
      </c>
      <c r="I45">
        <v>2.3969999999999998</v>
      </c>
      <c r="J45">
        <v>2.617</v>
      </c>
      <c r="K45">
        <v>2.8570000000000002</v>
      </c>
    </row>
    <row r="46" spans="1:11" x14ac:dyDescent="0.25">
      <c r="A46" t="str">
        <f t="shared" si="1"/>
        <v>2012Daily smokingAllSexMaori</v>
      </c>
      <c r="B46">
        <v>2012</v>
      </c>
      <c r="C46" t="s">
        <v>108</v>
      </c>
      <c r="D46" t="s">
        <v>5</v>
      </c>
      <c r="E46" t="s">
        <v>9</v>
      </c>
      <c r="F46">
        <v>34.581000000000003</v>
      </c>
      <c r="G46">
        <v>37.174807999999999</v>
      </c>
      <c r="H46">
        <v>39.844999999999999</v>
      </c>
      <c r="I46">
        <v>2.4009999999999998</v>
      </c>
      <c r="J46">
        <v>2.66</v>
      </c>
      <c r="K46">
        <v>2.9470000000000001</v>
      </c>
    </row>
    <row r="47" spans="1:11" x14ac:dyDescent="0.25">
      <c r="A47" t="str">
        <f t="shared" si="1"/>
        <v>2013Daily smokingAllSexMaori</v>
      </c>
      <c r="B47">
        <v>2013</v>
      </c>
      <c r="C47" t="s">
        <v>108</v>
      </c>
      <c r="D47" t="s">
        <v>5</v>
      </c>
      <c r="E47" t="s">
        <v>9</v>
      </c>
      <c r="F47">
        <v>36.457999999999998</v>
      </c>
      <c r="G47">
        <v>38.949266000000001</v>
      </c>
      <c r="H47">
        <v>41.499000000000002</v>
      </c>
      <c r="I47">
        <v>2.58</v>
      </c>
      <c r="J47">
        <v>2.827</v>
      </c>
      <c r="K47">
        <v>3.0979999999999999</v>
      </c>
    </row>
    <row r="48" spans="1:11" x14ac:dyDescent="0.25">
      <c r="A48" t="str">
        <f t="shared" si="1"/>
        <v>2014Daily smokingAllSexMaori</v>
      </c>
      <c r="B48">
        <v>2014</v>
      </c>
      <c r="C48" t="s">
        <v>108</v>
      </c>
      <c r="D48" t="s">
        <v>5</v>
      </c>
      <c r="E48" t="s">
        <v>9</v>
      </c>
      <c r="F48">
        <v>33.981999999999999</v>
      </c>
      <c r="G48">
        <v>36.870044</v>
      </c>
      <c r="H48">
        <v>39.854999999999997</v>
      </c>
      <c r="I48">
        <v>2.52</v>
      </c>
      <c r="J48">
        <v>2.7989999999999999</v>
      </c>
      <c r="K48">
        <v>3.1080000000000001</v>
      </c>
    </row>
    <row r="49" spans="1:11" x14ac:dyDescent="0.25">
      <c r="A49" t="str">
        <f t="shared" si="1"/>
        <v>2015Daily smokingAllSexMaori</v>
      </c>
      <c r="B49">
        <v>2015</v>
      </c>
      <c r="C49" t="s">
        <v>108</v>
      </c>
      <c r="D49" t="s">
        <v>5</v>
      </c>
      <c r="E49" t="s">
        <v>9</v>
      </c>
      <c r="F49">
        <v>34.304000000000002</v>
      </c>
      <c r="G49">
        <v>36.603157000000003</v>
      </c>
      <c r="H49">
        <v>38.965000000000003</v>
      </c>
      <c r="I49">
        <v>2.7570000000000001</v>
      </c>
      <c r="J49">
        <v>3.0419999999999998</v>
      </c>
      <c r="K49">
        <v>3.3570000000000002</v>
      </c>
    </row>
    <row r="50" spans="1:11" x14ac:dyDescent="0.25">
      <c r="A50" t="str">
        <f t="shared" si="1"/>
        <v>2016Daily smokingAllSexMaori</v>
      </c>
      <c r="B50">
        <v>2016</v>
      </c>
      <c r="C50" t="s">
        <v>108</v>
      </c>
      <c r="D50" t="s">
        <v>5</v>
      </c>
      <c r="E50" t="s">
        <v>9</v>
      </c>
      <c r="F50">
        <v>30.608000000000001</v>
      </c>
      <c r="G50">
        <v>32.994706000000001</v>
      </c>
      <c r="H50">
        <v>35.472000000000001</v>
      </c>
      <c r="I50">
        <v>2.5339999999999998</v>
      </c>
      <c r="J50">
        <v>2.7789999999999999</v>
      </c>
      <c r="K50">
        <v>3.0489999999999999</v>
      </c>
    </row>
    <row r="51" spans="1:11" x14ac:dyDescent="0.25">
      <c r="A51" t="str">
        <f t="shared" si="1"/>
        <v>2006Daily smokingAllSexNon-Maori</v>
      </c>
      <c r="B51">
        <v>2006</v>
      </c>
      <c r="C51" t="s">
        <v>108</v>
      </c>
      <c r="D51" t="s">
        <v>5</v>
      </c>
      <c r="E51" t="s">
        <v>10</v>
      </c>
      <c r="F51">
        <v>15.863</v>
      </c>
      <c r="G51">
        <v>17.002711999999999</v>
      </c>
      <c r="H51">
        <v>18.207000000000001</v>
      </c>
    </row>
    <row r="52" spans="1:11" x14ac:dyDescent="0.25">
      <c r="A52" t="str">
        <f t="shared" si="1"/>
        <v>2011Daily smokingAllSexNon-Maori</v>
      </c>
      <c r="B52">
        <v>2011</v>
      </c>
      <c r="C52" t="s">
        <v>108</v>
      </c>
      <c r="D52" t="s">
        <v>5</v>
      </c>
      <c r="E52" t="s">
        <v>10</v>
      </c>
      <c r="F52">
        <v>13.891</v>
      </c>
      <c r="G52">
        <v>15.003292</v>
      </c>
      <c r="H52">
        <v>16.187999999999999</v>
      </c>
    </row>
    <row r="53" spans="1:11" x14ac:dyDescent="0.25">
      <c r="A53" t="str">
        <f t="shared" si="1"/>
        <v>2012Daily smokingAllSexNon-Maori</v>
      </c>
      <c r="B53">
        <v>2012</v>
      </c>
      <c r="C53" t="s">
        <v>108</v>
      </c>
      <c r="D53" t="s">
        <v>5</v>
      </c>
      <c r="E53" t="s">
        <v>10</v>
      </c>
      <c r="F53">
        <v>12.712999999999999</v>
      </c>
      <c r="G53">
        <v>13.871185000000001</v>
      </c>
      <c r="H53">
        <v>15.116</v>
      </c>
    </row>
    <row r="54" spans="1:11" x14ac:dyDescent="0.25">
      <c r="A54" t="str">
        <f t="shared" si="1"/>
        <v>2013Daily smokingAllSexNon-Maori</v>
      </c>
      <c r="B54">
        <v>2013</v>
      </c>
      <c r="C54" t="s">
        <v>108</v>
      </c>
      <c r="D54" t="s">
        <v>5</v>
      </c>
      <c r="E54" t="s">
        <v>10</v>
      </c>
      <c r="F54">
        <v>12.564</v>
      </c>
      <c r="G54">
        <v>13.59529</v>
      </c>
      <c r="H54">
        <v>14.696999999999999</v>
      </c>
    </row>
    <row r="55" spans="1:11" x14ac:dyDescent="0.25">
      <c r="A55" t="str">
        <f t="shared" si="1"/>
        <v>2014Daily smokingAllSexNon-Maori</v>
      </c>
      <c r="B55">
        <v>2014</v>
      </c>
      <c r="C55" t="s">
        <v>108</v>
      </c>
      <c r="D55" t="s">
        <v>5</v>
      </c>
      <c r="E55" t="s">
        <v>10</v>
      </c>
      <c r="F55">
        <v>12.21</v>
      </c>
      <c r="G55">
        <v>13.161509000000001</v>
      </c>
      <c r="H55">
        <v>14.175000000000001</v>
      </c>
    </row>
    <row r="56" spans="1:11" x14ac:dyDescent="0.25">
      <c r="A56" t="str">
        <f t="shared" si="1"/>
        <v>2015Daily smokingAllSexNon-Maori</v>
      </c>
      <c r="B56">
        <v>2015</v>
      </c>
      <c r="C56" t="s">
        <v>108</v>
      </c>
      <c r="D56" t="s">
        <v>5</v>
      </c>
      <c r="E56" t="s">
        <v>10</v>
      </c>
      <c r="F56">
        <v>10.872</v>
      </c>
      <c r="G56">
        <v>11.788073000000001</v>
      </c>
      <c r="H56">
        <v>12.77</v>
      </c>
    </row>
    <row r="57" spans="1:11" x14ac:dyDescent="0.25">
      <c r="A57" t="str">
        <f t="shared" si="1"/>
        <v>2016Daily smokingAllSexNon-Maori</v>
      </c>
      <c r="B57">
        <v>2016</v>
      </c>
      <c r="C57" t="s">
        <v>108</v>
      </c>
      <c r="D57" t="s">
        <v>5</v>
      </c>
      <c r="E57" t="s">
        <v>10</v>
      </c>
      <c r="F57">
        <v>11.128</v>
      </c>
      <c r="G57">
        <v>11.991797</v>
      </c>
      <c r="H57">
        <v>12.913</v>
      </c>
    </row>
    <row r="58" spans="1:11" x14ac:dyDescent="0.25">
      <c r="A58" t="str">
        <f t="shared" si="1"/>
        <v>2006Daily smokingFemaleMaori</v>
      </c>
      <c r="B58">
        <v>2006</v>
      </c>
      <c r="C58" t="s">
        <v>108</v>
      </c>
      <c r="D58" t="s">
        <v>7</v>
      </c>
      <c r="E58" t="s">
        <v>9</v>
      </c>
      <c r="F58">
        <v>39.340000000000003</v>
      </c>
      <c r="G58">
        <v>42.635292</v>
      </c>
      <c r="H58">
        <v>45.997</v>
      </c>
      <c r="I58">
        <v>2.5059999999999998</v>
      </c>
      <c r="J58">
        <v>2.83</v>
      </c>
      <c r="K58">
        <v>3.1970000000000001</v>
      </c>
    </row>
    <row r="59" spans="1:11" x14ac:dyDescent="0.25">
      <c r="A59" t="str">
        <f t="shared" si="1"/>
        <v>2011Daily smokingFemaleMaori</v>
      </c>
      <c r="B59">
        <v>2011</v>
      </c>
      <c r="C59" t="s">
        <v>108</v>
      </c>
      <c r="D59" t="s">
        <v>7</v>
      </c>
      <c r="E59" t="s">
        <v>9</v>
      </c>
      <c r="F59">
        <v>38.569000000000003</v>
      </c>
      <c r="G59">
        <v>41.836492</v>
      </c>
      <c r="H59">
        <v>45.177</v>
      </c>
      <c r="I59">
        <v>2.6880000000000002</v>
      </c>
      <c r="J59">
        <v>3.0249999999999999</v>
      </c>
      <c r="K59">
        <v>3.4039999999999999</v>
      </c>
    </row>
    <row r="60" spans="1:11" x14ac:dyDescent="0.25">
      <c r="A60" t="str">
        <f t="shared" si="1"/>
        <v>2012Daily smokingFemaleMaori</v>
      </c>
      <c r="B60">
        <v>2012</v>
      </c>
      <c r="C60" t="s">
        <v>108</v>
      </c>
      <c r="D60" t="s">
        <v>7</v>
      </c>
      <c r="E60" t="s">
        <v>9</v>
      </c>
      <c r="F60">
        <v>36.335999999999999</v>
      </c>
      <c r="G60">
        <v>39.131453</v>
      </c>
      <c r="H60">
        <v>42</v>
      </c>
      <c r="I60">
        <v>2.76</v>
      </c>
      <c r="J60">
        <v>3.11</v>
      </c>
      <c r="K60">
        <v>3.504</v>
      </c>
    </row>
    <row r="61" spans="1:11" x14ac:dyDescent="0.25">
      <c r="A61" t="str">
        <f t="shared" si="1"/>
        <v>2013Daily smokingFemaleMaori</v>
      </c>
      <c r="B61">
        <v>2013</v>
      </c>
      <c r="C61" t="s">
        <v>108</v>
      </c>
      <c r="D61" t="s">
        <v>7</v>
      </c>
      <c r="E61" t="s">
        <v>9</v>
      </c>
      <c r="F61">
        <v>36.031999999999996</v>
      </c>
      <c r="G61">
        <v>39.063076000000002</v>
      </c>
      <c r="H61">
        <v>42.180999999999997</v>
      </c>
      <c r="I61">
        <v>2.976</v>
      </c>
      <c r="J61">
        <v>3.3359999999999999</v>
      </c>
      <c r="K61">
        <v>3.74</v>
      </c>
    </row>
    <row r="62" spans="1:11" x14ac:dyDescent="0.25">
      <c r="A62" t="str">
        <f t="shared" si="1"/>
        <v>2014Daily smokingFemaleMaori</v>
      </c>
      <c r="B62">
        <v>2014</v>
      </c>
      <c r="C62" t="s">
        <v>108</v>
      </c>
      <c r="D62" t="s">
        <v>7</v>
      </c>
      <c r="E62" t="s">
        <v>9</v>
      </c>
      <c r="F62">
        <v>37.781999999999996</v>
      </c>
      <c r="G62">
        <v>41.458551</v>
      </c>
      <c r="H62">
        <v>45.232999999999997</v>
      </c>
      <c r="I62">
        <v>3.3759999999999999</v>
      </c>
      <c r="J62">
        <v>3.859</v>
      </c>
      <c r="K62">
        <v>4.41</v>
      </c>
    </row>
    <row r="63" spans="1:11" x14ac:dyDescent="0.25">
      <c r="A63" t="str">
        <f t="shared" si="1"/>
        <v>2015Daily smokingFemaleMaori</v>
      </c>
      <c r="B63">
        <v>2015</v>
      </c>
      <c r="C63" t="s">
        <v>108</v>
      </c>
      <c r="D63" t="s">
        <v>7</v>
      </c>
      <c r="E63" t="s">
        <v>9</v>
      </c>
      <c r="F63">
        <v>34.831000000000003</v>
      </c>
      <c r="G63">
        <v>37.818131000000001</v>
      </c>
      <c r="H63">
        <v>40.901000000000003</v>
      </c>
      <c r="I63">
        <v>3.3250000000000002</v>
      </c>
      <c r="J63">
        <v>3.7709999999999999</v>
      </c>
      <c r="K63">
        <v>4.2770000000000001</v>
      </c>
    </row>
    <row r="64" spans="1:11" x14ac:dyDescent="0.25">
      <c r="A64" t="str">
        <f t="shared" si="1"/>
        <v>2016Daily smokingFemaleMaori</v>
      </c>
      <c r="B64">
        <v>2016</v>
      </c>
      <c r="C64" t="s">
        <v>108</v>
      </c>
      <c r="D64" t="s">
        <v>7</v>
      </c>
      <c r="E64" t="s">
        <v>9</v>
      </c>
      <c r="F64">
        <v>32.725999999999999</v>
      </c>
      <c r="G64">
        <v>35.904957000000003</v>
      </c>
      <c r="H64">
        <v>39.212000000000003</v>
      </c>
      <c r="I64">
        <v>3.202</v>
      </c>
      <c r="J64">
        <v>3.698</v>
      </c>
      <c r="K64">
        <v>4.2709999999999999</v>
      </c>
    </row>
    <row r="65" spans="1:11" x14ac:dyDescent="0.25">
      <c r="A65" t="str">
        <f t="shared" ref="A65:A127" si="2">B65&amp;C65&amp;D65&amp;E65</f>
        <v>2006Daily smokingFemaleNon-Maori</v>
      </c>
      <c r="B65">
        <v>2006</v>
      </c>
      <c r="C65" t="s">
        <v>108</v>
      </c>
      <c r="D65" t="s">
        <v>7</v>
      </c>
      <c r="E65" t="s">
        <v>10</v>
      </c>
      <c r="F65">
        <v>13.494</v>
      </c>
      <c r="G65">
        <v>15.053335000000001</v>
      </c>
      <c r="H65">
        <v>16.757999999999999</v>
      </c>
    </row>
    <row r="66" spans="1:11" x14ac:dyDescent="0.25">
      <c r="A66" t="str">
        <f t="shared" si="2"/>
        <v>2011Daily smokingFemaleNon-Maori</v>
      </c>
      <c r="B66">
        <v>2011</v>
      </c>
      <c r="C66" t="s">
        <v>108</v>
      </c>
      <c r="D66" t="s">
        <v>7</v>
      </c>
      <c r="E66" t="s">
        <v>10</v>
      </c>
      <c r="F66">
        <v>12.792999999999999</v>
      </c>
      <c r="G66">
        <v>14.173068000000001</v>
      </c>
      <c r="H66">
        <v>15.675000000000001</v>
      </c>
    </row>
    <row r="67" spans="1:11" x14ac:dyDescent="0.25">
      <c r="A67" t="str">
        <f t="shared" si="2"/>
        <v>2012Daily smokingFemaleNon-Maori</v>
      </c>
      <c r="B67">
        <v>2012</v>
      </c>
      <c r="C67" t="s">
        <v>108</v>
      </c>
      <c r="D67" t="s">
        <v>7</v>
      </c>
      <c r="E67" t="s">
        <v>10</v>
      </c>
      <c r="F67">
        <v>10.991</v>
      </c>
      <c r="G67">
        <v>12.381923</v>
      </c>
      <c r="H67">
        <v>13.922000000000001</v>
      </c>
    </row>
    <row r="68" spans="1:11" x14ac:dyDescent="0.25">
      <c r="A68" t="str">
        <f t="shared" si="2"/>
        <v>2013Daily smokingFemaleNon-Maori</v>
      </c>
      <c r="B68">
        <v>2013</v>
      </c>
      <c r="C68" t="s">
        <v>108</v>
      </c>
      <c r="D68" t="s">
        <v>7</v>
      </c>
      <c r="E68" t="s">
        <v>10</v>
      </c>
      <c r="F68">
        <v>10.532</v>
      </c>
      <c r="G68">
        <v>11.643041</v>
      </c>
      <c r="H68">
        <v>12.853999999999999</v>
      </c>
    </row>
    <row r="69" spans="1:11" x14ac:dyDescent="0.25">
      <c r="A69" t="str">
        <f t="shared" si="2"/>
        <v>2014Daily smokingFemaleNon-Maori</v>
      </c>
      <c r="B69">
        <v>2014</v>
      </c>
      <c r="C69" t="s">
        <v>108</v>
      </c>
      <c r="D69" t="s">
        <v>7</v>
      </c>
      <c r="E69" t="s">
        <v>10</v>
      </c>
      <c r="F69">
        <v>9.3450000000000006</v>
      </c>
      <c r="G69">
        <v>10.402335000000001</v>
      </c>
      <c r="H69">
        <v>11.564</v>
      </c>
    </row>
    <row r="70" spans="1:11" x14ac:dyDescent="0.25">
      <c r="A70" t="str">
        <f t="shared" si="2"/>
        <v>2015Daily smokingFemaleNon-Maori</v>
      </c>
      <c r="B70">
        <v>2015</v>
      </c>
      <c r="C70" t="s">
        <v>108</v>
      </c>
      <c r="D70" t="s">
        <v>7</v>
      </c>
      <c r="E70" t="s">
        <v>10</v>
      </c>
      <c r="F70">
        <v>8.532</v>
      </c>
      <c r="G70">
        <v>9.5240690000000008</v>
      </c>
      <c r="H70">
        <v>10.618</v>
      </c>
    </row>
    <row r="71" spans="1:11" x14ac:dyDescent="0.25">
      <c r="A71" t="str">
        <f t="shared" si="2"/>
        <v>2016Daily smokingFemaleNon-Maori</v>
      </c>
      <c r="B71">
        <v>2016</v>
      </c>
      <c r="C71" t="s">
        <v>108</v>
      </c>
      <c r="D71" t="s">
        <v>7</v>
      </c>
      <c r="E71" t="s">
        <v>10</v>
      </c>
      <c r="F71">
        <v>8.6359999999999992</v>
      </c>
      <c r="G71">
        <v>9.7628219999999999</v>
      </c>
      <c r="H71">
        <v>11.019</v>
      </c>
    </row>
    <row r="72" spans="1:11" x14ac:dyDescent="0.25">
      <c r="A72" t="str">
        <f t="shared" si="2"/>
        <v>2006Daily smokingMaleMaori</v>
      </c>
      <c r="B72">
        <v>2006</v>
      </c>
      <c r="C72" t="s">
        <v>108</v>
      </c>
      <c r="D72" t="s">
        <v>6</v>
      </c>
      <c r="E72" t="s">
        <v>9</v>
      </c>
      <c r="F72">
        <v>33.484999999999999</v>
      </c>
      <c r="G72">
        <v>37.328221999999997</v>
      </c>
      <c r="H72">
        <v>41.338999999999999</v>
      </c>
      <c r="I72">
        <v>1.694</v>
      </c>
      <c r="J72">
        <v>1.9390000000000001</v>
      </c>
      <c r="K72">
        <v>2.218</v>
      </c>
    </row>
    <row r="73" spans="1:11" x14ac:dyDescent="0.25">
      <c r="A73" t="str">
        <f t="shared" si="2"/>
        <v>2011Daily smokingMaleMaori</v>
      </c>
      <c r="B73">
        <v>2011</v>
      </c>
      <c r="C73" t="s">
        <v>108</v>
      </c>
      <c r="D73" t="s">
        <v>6</v>
      </c>
      <c r="E73" t="s">
        <v>9</v>
      </c>
      <c r="F73">
        <v>31.018000000000001</v>
      </c>
      <c r="G73">
        <v>35.390129000000002</v>
      </c>
      <c r="H73">
        <v>40.021000000000001</v>
      </c>
      <c r="I73">
        <v>1.925</v>
      </c>
      <c r="J73">
        <v>2.226</v>
      </c>
      <c r="K73">
        <v>2.5739999999999998</v>
      </c>
    </row>
    <row r="74" spans="1:11" x14ac:dyDescent="0.25">
      <c r="A74" t="str">
        <f t="shared" si="2"/>
        <v>2012Daily smokingMaleMaori</v>
      </c>
      <c r="B74">
        <v>2012</v>
      </c>
      <c r="C74" t="s">
        <v>108</v>
      </c>
      <c r="D74" t="s">
        <v>6</v>
      </c>
      <c r="E74" t="s">
        <v>9</v>
      </c>
      <c r="F74">
        <v>31.007000000000001</v>
      </c>
      <c r="G74">
        <v>35.110228999999997</v>
      </c>
      <c r="H74">
        <v>39.445999999999998</v>
      </c>
      <c r="I74">
        <v>1.9219999999999999</v>
      </c>
      <c r="J74">
        <v>2.2559999999999998</v>
      </c>
      <c r="K74">
        <v>2.649</v>
      </c>
    </row>
    <row r="75" spans="1:11" x14ac:dyDescent="0.25">
      <c r="A75" t="str">
        <f t="shared" si="2"/>
        <v>2013Daily smokingMaleMaori</v>
      </c>
      <c r="B75">
        <v>2013</v>
      </c>
      <c r="C75" t="s">
        <v>108</v>
      </c>
      <c r="D75" t="s">
        <v>6</v>
      </c>
      <c r="E75" t="s">
        <v>9</v>
      </c>
      <c r="F75">
        <v>34.654000000000003</v>
      </c>
      <c r="G75">
        <v>38.818739000000001</v>
      </c>
      <c r="H75">
        <v>43.152999999999999</v>
      </c>
      <c r="I75">
        <v>2.121</v>
      </c>
      <c r="J75">
        <v>2.4340000000000002</v>
      </c>
      <c r="K75">
        <v>2.7919999999999998</v>
      </c>
    </row>
    <row r="76" spans="1:11" x14ac:dyDescent="0.25">
      <c r="A76" t="str">
        <f t="shared" si="2"/>
        <v>2014Daily smokingMaleMaori</v>
      </c>
      <c r="B76">
        <v>2014</v>
      </c>
      <c r="C76" t="s">
        <v>108</v>
      </c>
      <c r="D76" t="s">
        <v>6</v>
      </c>
      <c r="E76" t="s">
        <v>9</v>
      </c>
      <c r="F76">
        <v>27.815999999999999</v>
      </c>
      <c r="G76">
        <v>31.782437000000002</v>
      </c>
      <c r="H76">
        <v>36.031999999999996</v>
      </c>
      <c r="I76">
        <v>1.7350000000000001</v>
      </c>
      <c r="J76">
        <v>2.016</v>
      </c>
      <c r="K76">
        <v>2.3410000000000002</v>
      </c>
    </row>
    <row r="77" spans="1:11" x14ac:dyDescent="0.25">
      <c r="A77" t="str">
        <f t="shared" si="2"/>
        <v>2015Daily smokingMaleMaori</v>
      </c>
      <c r="B77">
        <v>2015</v>
      </c>
      <c r="C77" t="s">
        <v>108</v>
      </c>
      <c r="D77" t="s">
        <v>6</v>
      </c>
      <c r="E77" t="s">
        <v>9</v>
      </c>
      <c r="F77">
        <v>31.632000000000001</v>
      </c>
      <c r="G77">
        <v>35.429937000000002</v>
      </c>
      <c r="H77">
        <v>39.420999999999999</v>
      </c>
      <c r="I77">
        <v>2.1240000000000001</v>
      </c>
      <c r="J77">
        <v>2.4969999999999999</v>
      </c>
      <c r="K77">
        <v>2.9359999999999999</v>
      </c>
    </row>
    <row r="78" spans="1:11" x14ac:dyDescent="0.25">
      <c r="A78" t="str">
        <f t="shared" si="2"/>
        <v>2016Daily smokingMaleMaori</v>
      </c>
      <c r="B78">
        <v>2016</v>
      </c>
      <c r="C78" t="s">
        <v>108</v>
      </c>
      <c r="D78" t="s">
        <v>6</v>
      </c>
      <c r="E78" t="s">
        <v>9</v>
      </c>
      <c r="F78">
        <v>26.31</v>
      </c>
      <c r="G78">
        <v>29.816766000000001</v>
      </c>
      <c r="H78">
        <v>33.579000000000001</v>
      </c>
      <c r="I78">
        <v>1.8169999999999999</v>
      </c>
      <c r="J78">
        <v>2.1040000000000001</v>
      </c>
      <c r="K78">
        <v>2.4350000000000001</v>
      </c>
    </row>
    <row r="79" spans="1:11" x14ac:dyDescent="0.25">
      <c r="A79" t="str">
        <f t="shared" si="2"/>
        <v>2006Daily smokingMaleNon-Maori</v>
      </c>
      <c r="B79">
        <v>2006</v>
      </c>
      <c r="C79" t="s">
        <v>108</v>
      </c>
      <c r="D79" t="s">
        <v>6</v>
      </c>
      <c r="E79" t="s">
        <v>10</v>
      </c>
      <c r="F79">
        <v>17.552</v>
      </c>
      <c r="G79">
        <v>19.047083000000001</v>
      </c>
      <c r="H79">
        <v>20.638000000000002</v>
      </c>
    </row>
    <row r="80" spans="1:11" x14ac:dyDescent="0.25">
      <c r="A80" t="str">
        <f t="shared" si="2"/>
        <v>2011Daily smokingMaleNon-Maori</v>
      </c>
      <c r="B80">
        <v>2011</v>
      </c>
      <c r="C80" t="s">
        <v>108</v>
      </c>
      <c r="D80" t="s">
        <v>6</v>
      </c>
      <c r="E80" t="s">
        <v>10</v>
      </c>
      <c r="F80">
        <v>14.286</v>
      </c>
      <c r="G80">
        <v>15.938628</v>
      </c>
      <c r="H80">
        <v>17.742999999999999</v>
      </c>
    </row>
    <row r="81" spans="1:11" x14ac:dyDescent="0.25">
      <c r="A81" t="str">
        <f t="shared" si="2"/>
        <v>2012Daily smokingMaleNon-Maori</v>
      </c>
      <c r="B81">
        <v>2012</v>
      </c>
      <c r="C81" t="s">
        <v>108</v>
      </c>
      <c r="D81" t="s">
        <v>6</v>
      </c>
      <c r="E81" t="s">
        <v>10</v>
      </c>
      <c r="F81">
        <v>13.794</v>
      </c>
      <c r="G81">
        <v>15.45876</v>
      </c>
      <c r="H81">
        <v>17.283999999999999</v>
      </c>
    </row>
    <row r="82" spans="1:11" x14ac:dyDescent="0.25">
      <c r="A82" t="str">
        <f t="shared" si="2"/>
        <v>2013Daily smokingMaleNon-Maori</v>
      </c>
      <c r="B82">
        <v>2013</v>
      </c>
      <c r="C82" t="s">
        <v>108</v>
      </c>
      <c r="D82" t="s">
        <v>6</v>
      </c>
      <c r="E82" t="s">
        <v>10</v>
      </c>
      <c r="F82">
        <v>13.96</v>
      </c>
      <c r="G82">
        <v>15.601119000000001</v>
      </c>
      <c r="H82">
        <v>17.396000000000001</v>
      </c>
    </row>
    <row r="83" spans="1:11" x14ac:dyDescent="0.25">
      <c r="A83" t="str">
        <f t="shared" si="2"/>
        <v>2014Daily smokingMaleNon-Maori</v>
      </c>
      <c r="B83">
        <v>2014</v>
      </c>
      <c r="C83" t="s">
        <v>108</v>
      </c>
      <c r="D83" t="s">
        <v>6</v>
      </c>
      <c r="E83" t="s">
        <v>10</v>
      </c>
      <c r="F83">
        <v>14.584</v>
      </c>
      <c r="G83">
        <v>15.950384</v>
      </c>
      <c r="H83">
        <v>17.417999999999999</v>
      </c>
    </row>
    <row r="84" spans="1:11" x14ac:dyDescent="0.25">
      <c r="A84" t="str">
        <f t="shared" si="2"/>
        <v>2015Daily smokingMaleNon-Maori</v>
      </c>
      <c r="B84">
        <v>2015</v>
      </c>
      <c r="C84" t="s">
        <v>108</v>
      </c>
      <c r="D84" t="s">
        <v>6</v>
      </c>
      <c r="E84" t="s">
        <v>10</v>
      </c>
      <c r="F84">
        <v>12.612</v>
      </c>
      <c r="G84">
        <v>13.986696999999999</v>
      </c>
      <c r="H84">
        <v>15.484999999999999</v>
      </c>
    </row>
    <row r="85" spans="1:11" x14ac:dyDescent="0.25">
      <c r="A85" t="str">
        <f t="shared" si="2"/>
        <v>2016Daily smokingMaleNon-Maori</v>
      </c>
      <c r="B85">
        <v>2016</v>
      </c>
      <c r="C85" t="s">
        <v>108</v>
      </c>
      <c r="D85" t="s">
        <v>6</v>
      </c>
      <c r="E85" t="s">
        <v>10</v>
      </c>
      <c r="F85">
        <v>12.952999999999999</v>
      </c>
      <c r="G85">
        <v>14.25558</v>
      </c>
      <c r="H85">
        <v>15.666</v>
      </c>
    </row>
    <row r="86" spans="1:11" x14ac:dyDescent="0.25">
      <c r="A86" t="str">
        <f t="shared" si="2"/>
        <v>2006Ex-smokerAllSexMaori</v>
      </c>
      <c r="B86">
        <v>2006</v>
      </c>
      <c r="C86" t="s">
        <v>109</v>
      </c>
      <c r="D86" t="s">
        <v>5</v>
      </c>
      <c r="E86" t="s">
        <v>9</v>
      </c>
      <c r="F86">
        <v>17.210999999999999</v>
      </c>
      <c r="G86">
        <v>18.724654000000001</v>
      </c>
      <c r="H86">
        <v>20.338999999999999</v>
      </c>
      <c r="I86">
        <v>0.95989999999999998</v>
      </c>
      <c r="J86">
        <v>1.0549999999999999</v>
      </c>
      <c r="K86">
        <v>1.161</v>
      </c>
    </row>
    <row r="87" spans="1:11" x14ac:dyDescent="0.25">
      <c r="A87" t="str">
        <f t="shared" si="2"/>
        <v>2011Ex-smokerAllSexMaori</v>
      </c>
      <c r="B87">
        <v>2011</v>
      </c>
      <c r="C87" t="s">
        <v>109</v>
      </c>
      <c r="D87" t="s">
        <v>5</v>
      </c>
      <c r="E87" t="s">
        <v>9</v>
      </c>
      <c r="F87">
        <v>18.277000000000001</v>
      </c>
      <c r="G87">
        <v>20.495491999999999</v>
      </c>
      <c r="H87">
        <v>22.907</v>
      </c>
      <c r="I87">
        <v>0.97819999999999996</v>
      </c>
      <c r="J87">
        <v>1.089</v>
      </c>
      <c r="K87">
        <v>1.212</v>
      </c>
    </row>
    <row r="88" spans="1:11" x14ac:dyDescent="0.25">
      <c r="A88" t="str">
        <f t="shared" si="2"/>
        <v>2012Ex-smokerAllSexMaori</v>
      </c>
      <c r="B88">
        <v>2012</v>
      </c>
      <c r="C88" t="s">
        <v>109</v>
      </c>
      <c r="D88" t="s">
        <v>5</v>
      </c>
      <c r="E88" t="s">
        <v>9</v>
      </c>
      <c r="F88">
        <v>19.111999999999998</v>
      </c>
      <c r="G88">
        <v>20.658738</v>
      </c>
      <c r="H88">
        <v>22.297000000000001</v>
      </c>
      <c r="I88">
        <v>0.97009999999999996</v>
      </c>
      <c r="J88">
        <v>1.0640000000000001</v>
      </c>
      <c r="K88">
        <v>1.167</v>
      </c>
    </row>
    <row r="89" spans="1:11" x14ac:dyDescent="0.25">
      <c r="A89" t="str">
        <f t="shared" si="2"/>
        <v>2013Ex-smokerAllSexMaori</v>
      </c>
      <c r="B89">
        <v>2013</v>
      </c>
      <c r="C89" t="s">
        <v>109</v>
      </c>
      <c r="D89" t="s">
        <v>5</v>
      </c>
      <c r="E89" t="s">
        <v>9</v>
      </c>
      <c r="F89">
        <v>19.962</v>
      </c>
      <c r="G89">
        <v>21.854274</v>
      </c>
      <c r="H89">
        <v>23.872</v>
      </c>
      <c r="I89">
        <v>1.028</v>
      </c>
      <c r="J89">
        <v>1.121</v>
      </c>
      <c r="K89">
        <v>1.2210000000000001</v>
      </c>
    </row>
    <row r="90" spans="1:11" x14ac:dyDescent="0.25">
      <c r="A90" t="str">
        <f t="shared" si="2"/>
        <v>2014Ex-smokerAllSexMaori</v>
      </c>
      <c r="B90">
        <v>2014</v>
      </c>
      <c r="C90" t="s">
        <v>109</v>
      </c>
      <c r="D90" t="s">
        <v>5</v>
      </c>
      <c r="E90" t="s">
        <v>9</v>
      </c>
      <c r="F90">
        <v>19.015000000000001</v>
      </c>
      <c r="G90">
        <v>21.034002999999998</v>
      </c>
      <c r="H90">
        <v>23.206</v>
      </c>
      <c r="I90">
        <v>1.0129999999999999</v>
      </c>
      <c r="J90">
        <v>1.1100000000000001</v>
      </c>
      <c r="K90">
        <v>1.218</v>
      </c>
    </row>
    <row r="91" spans="1:11" x14ac:dyDescent="0.25">
      <c r="A91" t="str">
        <f t="shared" si="2"/>
        <v>2015Ex-smokerAllSexMaori</v>
      </c>
      <c r="B91">
        <v>2015</v>
      </c>
      <c r="C91" t="s">
        <v>109</v>
      </c>
      <c r="D91" t="s">
        <v>5</v>
      </c>
      <c r="E91" t="s">
        <v>9</v>
      </c>
      <c r="F91">
        <v>18.306999999999999</v>
      </c>
      <c r="G91">
        <v>20.072870000000002</v>
      </c>
      <c r="H91">
        <v>21.963999999999999</v>
      </c>
      <c r="I91">
        <v>1.022</v>
      </c>
      <c r="J91">
        <v>1.121</v>
      </c>
      <c r="K91">
        <v>1.2310000000000001</v>
      </c>
    </row>
    <row r="92" spans="1:11" x14ac:dyDescent="0.25">
      <c r="A92" t="str">
        <f t="shared" si="2"/>
        <v>2016Ex-smokerAllSexMaori</v>
      </c>
      <c r="B92">
        <v>2016</v>
      </c>
      <c r="C92" t="s">
        <v>109</v>
      </c>
      <c r="D92" t="s">
        <v>5</v>
      </c>
      <c r="E92" t="s">
        <v>9</v>
      </c>
      <c r="F92">
        <v>21.157</v>
      </c>
      <c r="G92">
        <v>23.133437000000001</v>
      </c>
      <c r="H92">
        <v>25.234999999999999</v>
      </c>
      <c r="I92">
        <v>1.0720000000000001</v>
      </c>
      <c r="J92">
        <v>1.1679999999999999</v>
      </c>
      <c r="K92">
        <v>1.2709999999999999</v>
      </c>
    </row>
    <row r="93" spans="1:11" x14ac:dyDescent="0.25">
      <c r="A93" t="str">
        <f t="shared" si="2"/>
        <v>2006Ex-smokerAllSexNon-Maori</v>
      </c>
      <c r="B93">
        <v>2006</v>
      </c>
      <c r="C93" t="s">
        <v>109</v>
      </c>
      <c r="D93" t="s">
        <v>5</v>
      </c>
      <c r="E93" t="s">
        <v>10</v>
      </c>
      <c r="F93">
        <v>16.940000000000001</v>
      </c>
      <c r="G93">
        <v>17.966971999999998</v>
      </c>
      <c r="H93">
        <v>19.042000000000002</v>
      </c>
    </row>
    <row r="94" spans="1:11" x14ac:dyDescent="0.25">
      <c r="A94" t="str">
        <f t="shared" si="2"/>
        <v>2011Ex-smokerAllSexNon-Maori</v>
      </c>
      <c r="B94">
        <v>2011</v>
      </c>
      <c r="C94" t="s">
        <v>109</v>
      </c>
      <c r="D94" t="s">
        <v>5</v>
      </c>
      <c r="E94" t="s">
        <v>10</v>
      </c>
      <c r="F94">
        <v>18.193000000000001</v>
      </c>
      <c r="G94">
        <v>19.205871999999999</v>
      </c>
      <c r="H94">
        <v>20.260999999999999</v>
      </c>
    </row>
    <row r="95" spans="1:11" x14ac:dyDescent="0.25">
      <c r="A95" t="str">
        <f t="shared" si="2"/>
        <v>2012Ex-smokerAllSexNon-Maori</v>
      </c>
      <c r="B95">
        <v>2012</v>
      </c>
      <c r="C95" t="s">
        <v>109</v>
      </c>
      <c r="D95" t="s">
        <v>5</v>
      </c>
      <c r="E95" t="s">
        <v>10</v>
      </c>
      <c r="F95">
        <v>18.72</v>
      </c>
      <c r="G95">
        <v>19.904343000000001</v>
      </c>
      <c r="H95">
        <v>21.143999999999998</v>
      </c>
    </row>
    <row r="96" spans="1:11" x14ac:dyDescent="0.25">
      <c r="A96" t="str">
        <f t="shared" si="2"/>
        <v>2013Ex-smokerAllSexNon-Maori</v>
      </c>
      <c r="B96">
        <v>2013</v>
      </c>
      <c r="C96" t="s">
        <v>109</v>
      </c>
      <c r="D96" t="s">
        <v>5</v>
      </c>
      <c r="E96" t="s">
        <v>10</v>
      </c>
      <c r="F96">
        <v>18.332000000000001</v>
      </c>
      <c r="G96">
        <v>19.380123999999999</v>
      </c>
      <c r="H96">
        <v>20.472999999999999</v>
      </c>
    </row>
    <row r="97" spans="1:11" x14ac:dyDescent="0.25">
      <c r="A97" t="str">
        <f t="shared" si="2"/>
        <v>2014Ex-smokerAllSexNon-Maori</v>
      </c>
      <c r="B97">
        <v>2014</v>
      </c>
      <c r="C97" t="s">
        <v>109</v>
      </c>
      <c r="D97" t="s">
        <v>5</v>
      </c>
      <c r="E97" t="s">
        <v>10</v>
      </c>
      <c r="F97">
        <v>18.213999999999999</v>
      </c>
      <c r="G97">
        <v>19.159716</v>
      </c>
      <c r="H97">
        <v>20.143000000000001</v>
      </c>
    </row>
    <row r="98" spans="1:11" x14ac:dyDescent="0.25">
      <c r="A98" t="str">
        <f t="shared" si="2"/>
        <v>2015Ex-smokerAllSexNon-Maori</v>
      </c>
      <c r="B98">
        <v>2015</v>
      </c>
      <c r="C98" t="s">
        <v>109</v>
      </c>
      <c r="D98" t="s">
        <v>5</v>
      </c>
      <c r="E98" t="s">
        <v>10</v>
      </c>
      <c r="F98">
        <v>17.146999999999998</v>
      </c>
      <c r="G98">
        <v>18.182876</v>
      </c>
      <c r="H98">
        <v>19.266999999999999</v>
      </c>
    </row>
    <row r="99" spans="1:11" x14ac:dyDescent="0.25">
      <c r="A99" t="str">
        <f t="shared" si="2"/>
        <v>2016Ex-smokerAllSexNon-Maori</v>
      </c>
      <c r="B99">
        <v>2016</v>
      </c>
      <c r="C99" t="s">
        <v>109</v>
      </c>
      <c r="D99" t="s">
        <v>5</v>
      </c>
      <c r="E99" t="s">
        <v>10</v>
      </c>
      <c r="F99">
        <v>18.802</v>
      </c>
      <c r="G99">
        <v>19.777341</v>
      </c>
      <c r="H99">
        <v>20.79</v>
      </c>
    </row>
    <row r="100" spans="1:11" x14ac:dyDescent="0.25">
      <c r="A100" t="str">
        <f t="shared" si="2"/>
        <v>2006Ex-smokerFemaleMaori</v>
      </c>
      <c r="B100">
        <v>2006</v>
      </c>
      <c r="C100" t="s">
        <v>109</v>
      </c>
      <c r="D100" t="s">
        <v>7</v>
      </c>
      <c r="E100" t="s">
        <v>9</v>
      </c>
      <c r="F100">
        <v>17.529</v>
      </c>
      <c r="G100">
        <v>19.625565999999999</v>
      </c>
      <c r="H100">
        <v>21.907</v>
      </c>
      <c r="I100">
        <v>1.038</v>
      </c>
      <c r="J100">
        <v>1.1910000000000001</v>
      </c>
      <c r="K100">
        <v>1.3660000000000001</v>
      </c>
    </row>
    <row r="101" spans="1:11" x14ac:dyDescent="0.25">
      <c r="A101" t="str">
        <f t="shared" si="2"/>
        <v>2011Ex-smokerFemaleMaori</v>
      </c>
      <c r="B101">
        <v>2011</v>
      </c>
      <c r="C101" t="s">
        <v>109</v>
      </c>
      <c r="D101" t="s">
        <v>7</v>
      </c>
      <c r="E101" t="s">
        <v>9</v>
      </c>
      <c r="F101">
        <v>17.834</v>
      </c>
      <c r="G101">
        <v>20.328617000000001</v>
      </c>
      <c r="H101">
        <v>23.074000000000002</v>
      </c>
      <c r="I101">
        <v>1.0149999999999999</v>
      </c>
      <c r="J101">
        <v>1.167</v>
      </c>
      <c r="K101">
        <v>1.3420000000000001</v>
      </c>
    </row>
    <row r="102" spans="1:11" x14ac:dyDescent="0.25">
      <c r="A102" t="str">
        <f t="shared" si="2"/>
        <v>2012Ex-smokerFemaleMaori</v>
      </c>
      <c r="B102">
        <v>2012</v>
      </c>
      <c r="C102" t="s">
        <v>109</v>
      </c>
      <c r="D102" t="s">
        <v>7</v>
      </c>
      <c r="E102" t="s">
        <v>9</v>
      </c>
      <c r="F102">
        <v>19.913</v>
      </c>
      <c r="G102">
        <v>22.238869999999999</v>
      </c>
      <c r="H102">
        <v>24.753</v>
      </c>
      <c r="I102">
        <v>1.0620000000000001</v>
      </c>
      <c r="J102">
        <v>1.1930000000000001</v>
      </c>
      <c r="K102">
        <v>1.34</v>
      </c>
    </row>
    <row r="103" spans="1:11" x14ac:dyDescent="0.25">
      <c r="A103" t="str">
        <f t="shared" si="2"/>
        <v>2013Ex-smokerFemaleMaori</v>
      </c>
      <c r="B103">
        <v>2013</v>
      </c>
      <c r="C103" t="s">
        <v>109</v>
      </c>
      <c r="D103" t="s">
        <v>7</v>
      </c>
      <c r="E103" t="s">
        <v>9</v>
      </c>
      <c r="F103">
        <v>22.841999999999999</v>
      </c>
      <c r="G103">
        <v>25.228518000000001</v>
      </c>
      <c r="H103">
        <v>27.774999999999999</v>
      </c>
      <c r="I103">
        <v>1.2</v>
      </c>
      <c r="J103">
        <v>1.343</v>
      </c>
      <c r="K103">
        <v>1.504</v>
      </c>
    </row>
    <row r="104" spans="1:11" x14ac:dyDescent="0.25">
      <c r="A104" t="str">
        <f t="shared" si="2"/>
        <v>2014Ex-smokerFemaleMaori</v>
      </c>
      <c r="B104">
        <v>2014</v>
      </c>
      <c r="C104" t="s">
        <v>109</v>
      </c>
      <c r="D104" t="s">
        <v>7</v>
      </c>
      <c r="E104" t="s">
        <v>9</v>
      </c>
      <c r="F104">
        <v>18.951000000000001</v>
      </c>
      <c r="G104">
        <v>21.504137</v>
      </c>
      <c r="H104">
        <v>24.297999999999998</v>
      </c>
      <c r="I104">
        <v>1.06</v>
      </c>
      <c r="J104">
        <v>1.198</v>
      </c>
      <c r="K104">
        <v>1.355</v>
      </c>
    </row>
    <row r="105" spans="1:11" x14ac:dyDescent="0.25">
      <c r="A105" t="str">
        <f t="shared" si="2"/>
        <v>2015Ex-smokerFemaleMaori</v>
      </c>
      <c r="B105">
        <v>2015</v>
      </c>
      <c r="C105" t="s">
        <v>109</v>
      </c>
      <c r="D105" t="s">
        <v>7</v>
      </c>
      <c r="E105" t="s">
        <v>9</v>
      </c>
      <c r="F105">
        <v>18.126000000000001</v>
      </c>
      <c r="G105">
        <v>20.441732999999999</v>
      </c>
      <c r="H105">
        <v>22.97</v>
      </c>
      <c r="I105">
        <v>1.107</v>
      </c>
      <c r="J105">
        <v>1.246</v>
      </c>
      <c r="K105">
        <v>1.4019999999999999</v>
      </c>
    </row>
    <row r="106" spans="1:11" x14ac:dyDescent="0.25">
      <c r="A106" t="str">
        <f t="shared" si="2"/>
        <v>2016Ex-smokerFemaleMaori</v>
      </c>
      <c r="B106">
        <v>2016</v>
      </c>
      <c r="C106" t="s">
        <v>109</v>
      </c>
      <c r="D106" t="s">
        <v>7</v>
      </c>
      <c r="E106" t="s">
        <v>9</v>
      </c>
      <c r="F106">
        <v>23.190999999999999</v>
      </c>
      <c r="G106">
        <v>25.668521999999999</v>
      </c>
      <c r="H106">
        <v>28.314</v>
      </c>
      <c r="I106">
        <v>1.2050000000000001</v>
      </c>
      <c r="J106">
        <v>1.3460000000000001</v>
      </c>
      <c r="K106">
        <v>1.5029999999999999</v>
      </c>
    </row>
    <row r="107" spans="1:11" x14ac:dyDescent="0.25">
      <c r="A107" t="str">
        <f t="shared" si="2"/>
        <v>2006Ex-smokerFemaleNon-Maori</v>
      </c>
      <c r="B107">
        <v>2006</v>
      </c>
      <c r="C107" t="s">
        <v>109</v>
      </c>
      <c r="D107" t="s">
        <v>7</v>
      </c>
      <c r="E107" t="s">
        <v>10</v>
      </c>
      <c r="F107">
        <v>15.33</v>
      </c>
      <c r="G107">
        <v>16.689996000000001</v>
      </c>
      <c r="H107">
        <v>18.145</v>
      </c>
    </row>
    <row r="108" spans="1:11" x14ac:dyDescent="0.25">
      <c r="A108" t="str">
        <f t="shared" si="2"/>
        <v>2011Ex-smokerFemaleNon-Maori</v>
      </c>
      <c r="B108">
        <v>2011</v>
      </c>
      <c r="C108" t="s">
        <v>109</v>
      </c>
      <c r="D108" t="s">
        <v>7</v>
      </c>
      <c r="E108" t="s">
        <v>10</v>
      </c>
      <c r="F108">
        <v>16.73</v>
      </c>
      <c r="G108">
        <v>18.067247999999999</v>
      </c>
      <c r="H108">
        <v>19.486000000000001</v>
      </c>
    </row>
    <row r="109" spans="1:11" x14ac:dyDescent="0.25">
      <c r="A109" t="str">
        <f t="shared" si="2"/>
        <v>2012Ex-smokerFemaleNon-Maori</v>
      </c>
      <c r="B109">
        <v>2012</v>
      </c>
      <c r="C109" t="s">
        <v>109</v>
      </c>
      <c r="D109" t="s">
        <v>7</v>
      </c>
      <c r="E109" t="s">
        <v>10</v>
      </c>
      <c r="F109">
        <v>17.318999999999999</v>
      </c>
      <c r="G109">
        <v>18.973331000000002</v>
      </c>
      <c r="H109">
        <v>20.745999999999999</v>
      </c>
    </row>
    <row r="110" spans="1:11" x14ac:dyDescent="0.25">
      <c r="A110" t="str">
        <f t="shared" si="2"/>
        <v>2013Ex-smokerFemaleNon-Maori</v>
      </c>
      <c r="B110">
        <v>2013</v>
      </c>
      <c r="C110" t="s">
        <v>109</v>
      </c>
      <c r="D110" t="s">
        <v>7</v>
      </c>
      <c r="E110" t="s">
        <v>10</v>
      </c>
      <c r="F110">
        <v>16.692</v>
      </c>
      <c r="G110">
        <v>18.099715</v>
      </c>
      <c r="H110">
        <v>19.597999999999999</v>
      </c>
    </row>
    <row r="111" spans="1:11" x14ac:dyDescent="0.25">
      <c r="A111" t="str">
        <f t="shared" si="2"/>
        <v>2014Ex-smokerFemaleNon-Maori</v>
      </c>
      <c r="B111">
        <v>2014</v>
      </c>
      <c r="C111" t="s">
        <v>109</v>
      </c>
      <c r="D111" t="s">
        <v>7</v>
      </c>
      <c r="E111" t="s">
        <v>10</v>
      </c>
      <c r="F111">
        <v>16.831</v>
      </c>
      <c r="G111">
        <v>18.088077999999999</v>
      </c>
      <c r="H111">
        <v>19.417000000000002</v>
      </c>
    </row>
    <row r="112" spans="1:11" x14ac:dyDescent="0.25">
      <c r="A112" t="str">
        <f t="shared" si="2"/>
        <v>2015Ex-smokerFemaleNon-Maori</v>
      </c>
      <c r="B112">
        <v>2015</v>
      </c>
      <c r="C112" t="s">
        <v>109</v>
      </c>
      <c r="D112" t="s">
        <v>7</v>
      </c>
      <c r="E112" t="s">
        <v>10</v>
      </c>
      <c r="F112">
        <v>15.388999999999999</v>
      </c>
      <c r="G112">
        <v>16.705121999999999</v>
      </c>
      <c r="H112">
        <v>18.109000000000002</v>
      </c>
    </row>
    <row r="113" spans="1:11" x14ac:dyDescent="0.25">
      <c r="A113" t="str">
        <f t="shared" si="2"/>
        <v>2016Ex-smokerFemaleNon-Maori</v>
      </c>
      <c r="B113">
        <v>2016</v>
      </c>
      <c r="C113" t="s">
        <v>109</v>
      </c>
      <c r="D113" t="s">
        <v>7</v>
      </c>
      <c r="E113" t="s">
        <v>10</v>
      </c>
      <c r="F113">
        <v>17.545999999999999</v>
      </c>
      <c r="G113">
        <v>18.788131</v>
      </c>
      <c r="H113">
        <v>20.097000000000001</v>
      </c>
    </row>
    <row r="114" spans="1:11" x14ac:dyDescent="0.25">
      <c r="A114" t="str">
        <f t="shared" si="2"/>
        <v>2006Ex-smokerMaleMaori</v>
      </c>
      <c r="B114">
        <v>2006</v>
      </c>
      <c r="C114" t="s">
        <v>109</v>
      </c>
      <c r="D114" t="s">
        <v>6</v>
      </c>
      <c r="E114" t="s">
        <v>9</v>
      </c>
      <c r="F114">
        <v>15.678000000000001</v>
      </c>
      <c r="G114">
        <v>17.778348000000001</v>
      </c>
      <c r="H114">
        <v>20.093</v>
      </c>
      <c r="I114">
        <v>0.81889999999999996</v>
      </c>
      <c r="J114">
        <v>0.93559999999999999</v>
      </c>
      <c r="K114">
        <v>1.069</v>
      </c>
    </row>
    <row r="115" spans="1:11" x14ac:dyDescent="0.25">
      <c r="A115" t="str">
        <f t="shared" si="2"/>
        <v>2011Ex-smokerMaleMaori</v>
      </c>
      <c r="B115">
        <v>2011</v>
      </c>
      <c r="C115" t="s">
        <v>109</v>
      </c>
      <c r="D115" t="s">
        <v>6</v>
      </c>
      <c r="E115" t="s">
        <v>9</v>
      </c>
      <c r="F115">
        <v>17.727</v>
      </c>
      <c r="G115">
        <v>21.063763999999999</v>
      </c>
      <c r="H115">
        <v>24.838000000000001</v>
      </c>
      <c r="I115">
        <v>0.87429999999999997</v>
      </c>
      <c r="J115">
        <v>1.014</v>
      </c>
      <c r="K115">
        <v>1.177</v>
      </c>
    </row>
    <row r="116" spans="1:11" x14ac:dyDescent="0.25">
      <c r="A116" t="str">
        <f t="shared" si="2"/>
        <v>2012Ex-smokerMaleMaori</v>
      </c>
      <c r="B116">
        <v>2012</v>
      </c>
      <c r="C116" t="s">
        <v>109</v>
      </c>
      <c r="D116" t="s">
        <v>6</v>
      </c>
      <c r="E116" t="s">
        <v>9</v>
      </c>
      <c r="F116">
        <v>16.465</v>
      </c>
      <c r="G116">
        <v>18.972695000000002</v>
      </c>
      <c r="H116">
        <v>21.762</v>
      </c>
      <c r="I116">
        <v>0.82909999999999995</v>
      </c>
      <c r="J116">
        <v>0.94850000000000001</v>
      </c>
      <c r="K116">
        <v>1.085</v>
      </c>
    </row>
    <row r="117" spans="1:11" x14ac:dyDescent="0.25">
      <c r="A117" t="str">
        <f t="shared" si="2"/>
        <v>2013Ex-smokerMaleMaori</v>
      </c>
      <c r="B117">
        <v>2013</v>
      </c>
      <c r="C117" t="s">
        <v>109</v>
      </c>
      <c r="D117" t="s">
        <v>6</v>
      </c>
      <c r="E117" t="s">
        <v>9</v>
      </c>
      <c r="F117">
        <v>15.438000000000001</v>
      </c>
      <c r="G117">
        <v>18.111884</v>
      </c>
      <c r="H117">
        <v>21.132999999999999</v>
      </c>
      <c r="I117">
        <v>0.80830000000000002</v>
      </c>
      <c r="J117">
        <v>0.92020000000000002</v>
      </c>
      <c r="K117">
        <v>1.048</v>
      </c>
    </row>
    <row r="118" spans="1:11" x14ac:dyDescent="0.25">
      <c r="A118" t="str">
        <f t="shared" si="2"/>
        <v>2014Ex-smokerMaleMaori</v>
      </c>
      <c r="B118">
        <v>2014</v>
      </c>
      <c r="C118" t="s">
        <v>109</v>
      </c>
      <c r="D118" t="s">
        <v>6</v>
      </c>
      <c r="E118" t="s">
        <v>9</v>
      </c>
      <c r="F118">
        <v>17.378</v>
      </c>
      <c r="G118">
        <v>20.473466999999999</v>
      </c>
      <c r="H118">
        <v>23.96</v>
      </c>
      <c r="I118">
        <v>0.8901</v>
      </c>
      <c r="J118">
        <v>1.034</v>
      </c>
      <c r="K118">
        <v>1.202</v>
      </c>
    </row>
    <row r="119" spans="1:11" x14ac:dyDescent="0.25">
      <c r="A119" t="str">
        <f t="shared" si="2"/>
        <v>2015Ex-smokerMaleMaori</v>
      </c>
      <c r="B119">
        <v>2015</v>
      </c>
      <c r="C119" t="s">
        <v>109</v>
      </c>
      <c r="D119" t="s">
        <v>6</v>
      </c>
      <c r="E119" t="s">
        <v>9</v>
      </c>
      <c r="F119">
        <v>16.78</v>
      </c>
      <c r="G119">
        <v>19.477049999999998</v>
      </c>
      <c r="H119">
        <v>22.491</v>
      </c>
      <c r="I119">
        <v>0.8841</v>
      </c>
      <c r="J119">
        <v>1.0149999999999999</v>
      </c>
      <c r="K119">
        <v>1.1659999999999999</v>
      </c>
    </row>
    <row r="120" spans="1:11" x14ac:dyDescent="0.25">
      <c r="A120" t="str">
        <f t="shared" si="2"/>
        <v>2016Ex-smokerMaleMaori</v>
      </c>
      <c r="B120">
        <v>2016</v>
      </c>
      <c r="C120" t="s">
        <v>109</v>
      </c>
      <c r="D120" t="s">
        <v>6</v>
      </c>
      <c r="E120" t="s">
        <v>9</v>
      </c>
      <c r="F120">
        <v>17.155999999999999</v>
      </c>
      <c r="G120">
        <v>20.062837999999999</v>
      </c>
      <c r="H120">
        <v>23.323</v>
      </c>
      <c r="I120">
        <v>0.87270000000000003</v>
      </c>
      <c r="J120">
        <v>1</v>
      </c>
      <c r="K120">
        <v>1.1459999999999999</v>
      </c>
    </row>
    <row r="121" spans="1:11" x14ac:dyDescent="0.25">
      <c r="A121" t="str">
        <f t="shared" si="2"/>
        <v>2006Ex-smokerMaleNon-Maori</v>
      </c>
      <c r="B121">
        <v>2006</v>
      </c>
      <c r="C121" t="s">
        <v>109</v>
      </c>
      <c r="D121" t="s">
        <v>6</v>
      </c>
      <c r="E121" t="s">
        <v>10</v>
      </c>
      <c r="F121">
        <v>18.036999999999999</v>
      </c>
      <c r="G121">
        <v>19.408576</v>
      </c>
      <c r="H121">
        <v>20.858000000000001</v>
      </c>
    </row>
    <row r="122" spans="1:11" x14ac:dyDescent="0.25">
      <c r="A122" t="str">
        <f t="shared" si="2"/>
        <v>2011Ex-smokerMaleNon-Maori</v>
      </c>
      <c r="B122">
        <v>2011</v>
      </c>
      <c r="C122" t="s">
        <v>109</v>
      </c>
      <c r="D122" t="s">
        <v>6</v>
      </c>
      <c r="E122" t="s">
        <v>10</v>
      </c>
      <c r="F122">
        <v>18.928999999999998</v>
      </c>
      <c r="G122">
        <v>20.478749000000001</v>
      </c>
      <c r="H122">
        <v>22.120999999999999</v>
      </c>
    </row>
    <row r="123" spans="1:11" x14ac:dyDescent="0.25">
      <c r="A123" t="str">
        <f t="shared" si="2"/>
        <v>2012Ex-smokerMaleNon-Maori</v>
      </c>
      <c r="B123">
        <v>2012</v>
      </c>
      <c r="C123" t="s">
        <v>109</v>
      </c>
      <c r="D123" t="s">
        <v>6</v>
      </c>
      <c r="E123" t="s">
        <v>10</v>
      </c>
      <c r="F123">
        <v>19.27</v>
      </c>
      <c r="G123">
        <v>20.909227000000001</v>
      </c>
      <c r="H123">
        <v>22.648</v>
      </c>
    </row>
    <row r="124" spans="1:11" x14ac:dyDescent="0.25">
      <c r="A124" t="str">
        <f t="shared" si="2"/>
        <v>2013Ex-smokerMaleNon-Maori</v>
      </c>
      <c r="B124">
        <v>2013</v>
      </c>
      <c r="C124" t="s">
        <v>109</v>
      </c>
      <c r="D124" t="s">
        <v>6</v>
      </c>
      <c r="E124" t="s">
        <v>10</v>
      </c>
      <c r="F124">
        <v>19.391999999999999</v>
      </c>
      <c r="G124">
        <v>20.820502000000001</v>
      </c>
      <c r="H124">
        <v>22.324999999999999</v>
      </c>
    </row>
    <row r="125" spans="1:11" x14ac:dyDescent="0.25">
      <c r="A125" t="str">
        <f t="shared" si="2"/>
        <v>2014Ex-smokerMaleNon-Maori</v>
      </c>
      <c r="B125">
        <v>2014</v>
      </c>
      <c r="C125" t="s">
        <v>109</v>
      </c>
      <c r="D125" t="s">
        <v>6</v>
      </c>
      <c r="E125" t="s">
        <v>10</v>
      </c>
      <c r="F125">
        <v>18.837</v>
      </c>
      <c r="G125">
        <v>20.305197</v>
      </c>
      <c r="H125">
        <v>21.856999999999999</v>
      </c>
    </row>
    <row r="126" spans="1:11" x14ac:dyDescent="0.25">
      <c r="A126" t="str">
        <f t="shared" si="2"/>
        <v>2015Ex-smokerMaleNon-Maori</v>
      </c>
      <c r="B126">
        <v>2015</v>
      </c>
      <c r="C126" t="s">
        <v>109</v>
      </c>
      <c r="D126" t="s">
        <v>6</v>
      </c>
      <c r="E126" t="s">
        <v>10</v>
      </c>
      <c r="F126">
        <v>18.344000000000001</v>
      </c>
      <c r="G126">
        <v>19.821088</v>
      </c>
      <c r="H126">
        <v>21.385999999999999</v>
      </c>
    </row>
    <row r="127" spans="1:11" x14ac:dyDescent="0.25">
      <c r="A127" t="str">
        <f t="shared" si="2"/>
        <v>2016Ex-smokerMaleNon-Maori</v>
      </c>
      <c r="B127">
        <v>2016</v>
      </c>
      <c r="C127" t="s">
        <v>109</v>
      </c>
      <c r="D127" t="s">
        <v>6</v>
      </c>
      <c r="E127" t="s">
        <v>10</v>
      </c>
      <c r="F127">
        <v>19.364999999999998</v>
      </c>
      <c r="G127">
        <v>20.872910999999998</v>
      </c>
      <c r="H127">
        <v>22.465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
  <sheetViews>
    <sheetView workbookViewId="0">
      <selection activeCell="C3" sqref="C3"/>
    </sheetView>
  </sheetViews>
  <sheetFormatPr defaultRowHeight="13.2" x14ac:dyDescent="0.25"/>
  <cols>
    <col min="10" max="10" width="20.6640625" customWidth="1"/>
  </cols>
  <sheetData>
    <row r="1" spans="1:10" x14ac:dyDescent="0.25">
      <c r="A1">
        <v>1</v>
      </c>
      <c r="C1" s="1" t="s">
        <v>107</v>
      </c>
      <c r="J1" s="1"/>
    </row>
    <row r="2" spans="1:10" x14ac:dyDescent="0.25">
      <c r="A2">
        <v>2</v>
      </c>
      <c r="C2" s="1" t="s">
        <v>108</v>
      </c>
      <c r="J2" s="3"/>
    </row>
    <row r="3" spans="1:10" x14ac:dyDescent="0.25">
      <c r="A3">
        <v>3</v>
      </c>
      <c r="C3" s="1" t="s">
        <v>109</v>
      </c>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Notes</vt:lpstr>
      <vt:lpstr>Year 10 Daily Smoking</vt:lpstr>
      <vt:lpstr>Māori vs Non-Māori</vt:lpstr>
      <vt:lpstr>Māori vs Non-Māori by sex</vt:lpstr>
      <vt:lpstr>Māori_Non-Māori historic data</vt:lpstr>
      <vt:lpstr>ref</vt:lpstr>
      <vt:lpstr>ethnicdata</vt:lpstr>
      <vt:lpstr>'Māori vs Non-Māori'!Print_Area</vt:lpstr>
      <vt:lpstr>'Māori vs Non-Māori by sex'!Print_Area</vt:lpstr>
      <vt:lpstr>'Year 10 Daily Smoking'!Print_Area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2019-08-05T05:13:11Z</dcterms:modified>
</cp:coreProperties>
</file>