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mohgovtnz-my.sharepoint.com/personal/lisa_mcphail_health_govt_nz/Documents/Desktop/"/>
    </mc:Choice>
  </mc:AlternateContent>
  <xr:revisionPtr revIDLastSave="0" documentId="8_{C0C37ECF-0D48-47B8-A584-4304C9A3B889}" xr6:coauthVersionLast="47" xr6:coauthVersionMax="47" xr10:uidLastSave="{00000000-0000-0000-0000-000000000000}"/>
  <bookViews>
    <workbookView xWindow="-1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expenses'!$A$1:$E$32</definedName>
    <definedName name="_xlnm.Print_Area" localSheetId="5">'Gifts and benefits'!$A$1:$F$48</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4" l="1"/>
  <c r="C26" i="3"/>
  <c r="C25" i="2"/>
  <c r="C48" i="1"/>
  <c r="C66" i="1"/>
  <c r="C31" i="1"/>
  <c r="B6" i="13" l="1"/>
  <c r="E60" i="13"/>
  <c r="C60" i="13"/>
  <c r="C39" i="4"/>
  <c r="C38" i="4"/>
  <c r="B60" i="13" l="1"/>
  <c r="B59" i="13"/>
  <c r="D59" i="13"/>
  <c r="B58" i="13"/>
  <c r="D58" i="13"/>
  <c r="D57" i="13"/>
  <c r="B57" i="13"/>
  <c r="D56" i="13"/>
  <c r="B56" i="13"/>
  <c r="D55" i="13"/>
  <c r="B55" i="13"/>
  <c r="B2" i="4"/>
  <c r="B3" i="4"/>
  <c r="B2" i="3"/>
  <c r="B3" i="3"/>
  <c r="B2" i="2"/>
  <c r="B3" i="2"/>
  <c r="B2" i="1"/>
  <c r="B3" i="1"/>
  <c r="F58" i="13" l="1"/>
  <c r="D25" i="2" s="1"/>
  <c r="F60" i="13"/>
  <c r="E37" i="4" s="1"/>
  <c r="F59" i="13"/>
  <c r="D26" i="3" s="1"/>
  <c r="F57" i="13"/>
  <c r="D66" i="1" s="1"/>
  <c r="F56" i="13"/>
  <c r="D48" i="1" s="1"/>
  <c r="F55" i="13"/>
  <c r="D31" i="1" s="1"/>
  <c r="C13" i="13"/>
  <c r="C12" i="13"/>
  <c r="C11" i="13"/>
  <c r="C16" i="13" l="1"/>
  <c r="C17" i="13"/>
  <c r="B5" i="4" l="1"/>
  <c r="B4" i="4"/>
  <c r="B5" i="3"/>
  <c r="B4" i="3"/>
  <c r="B5" i="2"/>
  <c r="B4" i="2"/>
  <c r="B5" i="1"/>
  <c r="B4" i="1"/>
  <c r="C15" i="13" l="1"/>
  <c r="F12" i="13" l="1"/>
  <c r="C37" i="4"/>
  <c r="F11" i="13" s="1"/>
  <c r="F13" i="13" l="1"/>
  <c r="B66" i="1"/>
  <c r="B17" i="13" s="1"/>
  <c r="B48" i="1"/>
  <c r="B16" i="13" s="1"/>
  <c r="B31" i="1"/>
  <c r="B15" i="13" s="1"/>
  <c r="B26" i="3" l="1"/>
  <c r="B13" i="13" s="1"/>
  <c r="B25" i="2"/>
  <c r="B12" i="13" s="1"/>
  <c r="B11" i="13" l="1"/>
  <c r="B6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51"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<sst xmlns="http://schemas.openxmlformats.org/spreadsheetml/2006/main" count="464" uniqueCount="296">
  <si>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</si>
  <si>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</si>
  <si>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</si>
  <si>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</si>
  <si>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</si>
  <si>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</si>
  <si>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</si>
  <si>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</si>
  <si>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</si>
  <si>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</si>
  <si>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</si>
  <si>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</si>
  <si>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</si>
  <si>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</si>
  <si>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</si>
  <si>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</si>
  <si>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</si>
  <si>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</si>
  <si>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</si>
  <si>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</si>
  <si>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</si>
  <si>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</si>
  <si>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</si>
  <si>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</si>
  <si>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</si>
  <si>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</si>
  <si>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</si>
  <si>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</si>
  <si>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</si>
  <si>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</si>
  <si>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</si>
  <si>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</si>
  <si>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</si>
  <si>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</si>
  <si>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</si>
  <si>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</si>
  <si>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</si>
  <si>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</si>
  <si>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</si>
  <si>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</si>
  <si>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</si>
  <si>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</si>
  <si>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</si>
  <si>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</si>
  <si>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</si>
  <si>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</si>
  <si>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</si>
  <si>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</si>
  <si>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</si>
  <si>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</si>
  <si>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</si>
  <si>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</si>
  <si>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</si>
  <si>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</si>
  <si>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</si>
  <si>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</si>
  <si>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</si>
  <si>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</si>
  <si>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</si>
  <si>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</si>
  <si>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</si>
  <si>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</si>
  <si>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</si>
  <si>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</si>
  <si>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</si>
  <si>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</si>
  <si>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</si>
  <si>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</si>
  <si>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</si>
  <si>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</si>
  <si>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</si>
  <si>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</si>
  <si>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</si>
  <si>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</si>
  <si>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</si>
  <si>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</si>
  <si>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</si>
  <si>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</si>
  <si>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</si>
  <si>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</si>
  <si>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</si>
  <si>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</si>
  <si>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</si>
  <si>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</si>
  <si>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</si>
  <si>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</si>
  <si>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</si>
  <si>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</si>
  <si>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</si>
  <si>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</si>
  <si>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</si>
  <si>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</si>
  <si>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</si>
  <si>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</si>
  <si>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</si>
  <si>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</si>
  <si>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</si>
  <si>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</si>
  <si>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</si>
  <si>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</si>
  <si>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</si>
  <si>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</si>
  <si>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</si>
  <si>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</si>
  <si>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</si>
  <si>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</si>
  <si>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</si>
  <si>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</si>
  <si>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</si>
  <si>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</si>
  <si>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</si>
  <si>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</si>
  <si>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</si>
  <si>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</si>
  <si>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</si>
  <si>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</si>
  <si>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</si>
  <si>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</si>
  <si>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</si>
  <si>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</si>
  <si>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</si>
  <si>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</si>
  <si>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</si>
  <si>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</si>
  <si>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</si>
  <si>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</si>
  <si>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</si>
  <si>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</si>
  <si>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</si>
  <si>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</si>
  <si>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</si>
  <si>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</si>
  <si>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</si>
  <si>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</si>
  <si>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</si>
  <si>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</si>
  <si>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</si>
  <si>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</si>
  <si>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</si>
  <si>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</si>
  <si>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</si>
  <si>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</si>
  <si>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</si>
  <si>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</si>
  <si>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</si>
  <si>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</si>
  <si>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</si>
  <si>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</si>
  <si>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</si>
  <si>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</si>
  <si>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</si>
  <si>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</si>
  <si>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</si>
  <si>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</si>
  <si>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</si>
  <si>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</si>
  <si>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</si>
  <si>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</si>
  <si>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</si>
  <si>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</si>
  <si>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</si>
  <si>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</si>
  <si>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</si>
  <si>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</si>
  <si>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</si>
  <si>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</si>
  <si>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</si>
  <si>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</si>
  <si>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</si>
  <si>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</si>
  <si>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</si>
  <si>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Royal Australsian College of Surgeons</t>
  </si>
  <si>
    <t>Ombudsman</t>
  </si>
  <si>
    <t>Police College Wing 375</t>
  </si>
  <si>
    <t>Silver Coloured pen with Ombudsman New Zealand printed on the side as a Xmas gift</t>
  </si>
  <si>
    <t>Glass Serving Plate for being a speaker at their conference</t>
  </si>
  <si>
    <t>Takeway coffee cup, Kakaw Balm, and chocolates for being a speaker at their conference</t>
  </si>
  <si>
    <t>18/09/2023 - 23/09/2023</t>
  </si>
  <si>
    <t>New York. USA</t>
  </si>
  <si>
    <t>Royal Australasian College of Medical Administrators</t>
  </si>
  <si>
    <t>Airfares for 1</t>
  </si>
  <si>
    <t>Auckland</t>
  </si>
  <si>
    <t>Taxi</t>
  </si>
  <si>
    <t>Meeting with Singapore Ministry of Health Officials at Pharmac</t>
  </si>
  <si>
    <t>Wellington</t>
  </si>
  <si>
    <t>Health NZ Board mtg and then to Pipitea Marae</t>
  </si>
  <si>
    <t>Meeting with CE Customs</t>
  </si>
  <si>
    <t>Taxi (to mtg)</t>
  </si>
  <si>
    <t>Taxi (from mtg)</t>
  </si>
  <si>
    <t>Taxi (from one mtg to the other)</t>
  </si>
  <si>
    <t>Taxi (to next mtg)</t>
  </si>
  <si>
    <t>Account fee - July</t>
  </si>
  <si>
    <t xml:space="preserve"> Card Fee</t>
  </si>
  <si>
    <t>Account fee - August</t>
  </si>
  <si>
    <t>Account fee - September</t>
  </si>
  <si>
    <t>Account fee - October</t>
  </si>
  <si>
    <t>Account fee - November</t>
  </si>
  <si>
    <t>Account fee - December</t>
  </si>
  <si>
    <t>Vancouver Canada</t>
  </si>
  <si>
    <t>Taxi in San Francisco flight delay</t>
  </si>
  <si>
    <t xml:space="preserve">Taxi </t>
  </si>
  <si>
    <t>San Francisco</t>
  </si>
  <si>
    <t>Geneva</t>
  </si>
  <si>
    <t>London</t>
  </si>
  <si>
    <t>Flight cancellation fee</t>
  </si>
  <si>
    <t xml:space="preserve">Wellington </t>
  </si>
  <si>
    <t xml:space="preserve">Auckland </t>
  </si>
  <si>
    <t xml:space="preserve">Flight </t>
  </si>
  <si>
    <t xml:space="preserve">The Medical Council NZ- membership fee </t>
  </si>
  <si>
    <t>Membership Fee</t>
  </si>
  <si>
    <t>Account fee - January</t>
  </si>
  <si>
    <t>Account fee - February</t>
  </si>
  <si>
    <t>Account fee - March</t>
  </si>
  <si>
    <t>Account fee - April</t>
  </si>
  <si>
    <t>Account fee - May</t>
  </si>
  <si>
    <t>Account fee - June</t>
  </si>
  <si>
    <t>Otago University Dunedin</t>
  </si>
  <si>
    <t>Flights and accommodation paid for by Otago University</t>
  </si>
  <si>
    <t xml:space="preserve">Meat Industry Assn annual cocktail party </t>
  </si>
  <si>
    <t>Hon Todd McClay MP for Rotorua</t>
  </si>
  <si>
    <t>Networking Function at St Johns Bar</t>
  </si>
  <si>
    <t>NZ Women in Medicine</t>
  </si>
  <si>
    <t>Pharmaceutical Society Spring Function</t>
  </si>
  <si>
    <t>Pharmaceutical Society</t>
  </si>
  <si>
    <t>NZ Society of Anaesthetists Cocktail Function</t>
  </si>
  <si>
    <t xml:space="preserve">NZ Society of Anaesthetists </t>
  </si>
  <si>
    <t>Pre conference function at Foxglove</t>
  </si>
  <si>
    <t>Association of Salaried Medical Specialists</t>
  </si>
  <si>
    <t>EY Entrepreneur of the Year 2023 Awards</t>
  </si>
  <si>
    <t>EY New Zealand</t>
  </si>
  <si>
    <t>Private breakfast function during Digital health week NZ</t>
  </si>
  <si>
    <t>Philips &amp; HINZ</t>
  </si>
  <si>
    <t>Pasifika Festival and dinner</t>
  </si>
  <si>
    <t xml:space="preserve">Le Moana Arts with support from Ministry for Culture and Heritage </t>
  </si>
  <si>
    <t>Christmas function</t>
  </si>
  <si>
    <t xml:space="preserve">Malaghan Insitute of Medical Research </t>
  </si>
  <si>
    <t>Christmas Party</t>
  </si>
  <si>
    <t>Digby Scott</t>
  </si>
  <si>
    <t>Dinner invitation to support Wellington Homeless Womens Trust at Sky Stadium Wellington</t>
  </si>
  <si>
    <t>Air NZ</t>
  </si>
  <si>
    <t>European Society of Radiotherapy and Oncology’s (ESTRO) 2024 Opening speech (Scotland)</t>
  </si>
  <si>
    <t>ESTRO</t>
  </si>
  <si>
    <t>Allen &amp; Clarke coffee catch up</t>
  </si>
  <si>
    <t>Allen &amp; Calrke</t>
  </si>
  <si>
    <t>Medical Council of NZ</t>
  </si>
  <si>
    <t>Trans-Tasman Dinner</t>
  </si>
  <si>
    <t>Australian High Commissioner</t>
  </si>
  <si>
    <t>Unviversity of Otago (wellington)</t>
  </si>
  <si>
    <t>1 - 3 May 2024</t>
  </si>
  <si>
    <t>Farewell Dr Curtis Walker - Medcial Council of NZ Chair</t>
  </si>
  <si>
    <t>Common Sense Oncology (Canada) - accommodation</t>
  </si>
  <si>
    <t>Queens University Canada</t>
  </si>
  <si>
    <t>Annual Post Budget Address by Prime Minister Luxon</t>
  </si>
  <si>
    <t>Trans Tasman Business Circle</t>
  </si>
  <si>
    <t>NZ Police college</t>
  </si>
  <si>
    <t>Ministry of Health</t>
  </si>
  <si>
    <t>Dr Diana Sarfati</t>
  </si>
  <si>
    <t>Taxi - to Wellington Airport</t>
  </si>
  <si>
    <t>Attending United Nations General Assembly</t>
  </si>
  <si>
    <t>Flights - New York return (for 1 person)</t>
  </si>
  <si>
    <t>Taxi - from Wellington Airport</t>
  </si>
  <si>
    <t>Flights - Canada via San Francisco return</t>
  </si>
  <si>
    <t>Shared with staff</t>
  </si>
  <si>
    <t>Placed in Ministry kitchen</t>
  </si>
  <si>
    <t xml:space="preserve">Otago University Graduation ceremony and dinner - Guest speaker </t>
  </si>
  <si>
    <t>Bunch of flowers - thank you for being Wing Patron</t>
  </si>
  <si>
    <t>Graduation dinner at Police College - Wing Patron</t>
  </si>
  <si>
    <t>Function for the launch of new tohu and Maori name (light lunch)</t>
  </si>
  <si>
    <t>Common Sense Oncology</t>
  </si>
  <si>
    <t>Nothing to disclose</t>
  </si>
  <si>
    <t>Accommodation - 1 night accommodation during transit. Conference accommodation provided by Queens University Canada</t>
  </si>
  <si>
    <t>World Health Assembly</t>
  </si>
  <si>
    <t>Flights - Wellington to Geneva via London</t>
  </si>
  <si>
    <t xml:space="preserve">World Health Assembly 25- 30 May 2024 </t>
  </si>
  <si>
    <t>Accomodation in London</t>
  </si>
  <si>
    <t>Meals</t>
  </si>
  <si>
    <t>Accomodation in Geneva</t>
  </si>
  <si>
    <t>Attending mtgs in London prior to World Health Assembly</t>
  </si>
  <si>
    <t>Speaking engagement and site visits</t>
  </si>
  <si>
    <t>Taxi from aiport to Procare</t>
  </si>
  <si>
    <t xml:space="preserve">Keynote speaker at Royal Australasian College of Medical Administrators </t>
  </si>
  <si>
    <t>Taxi from Procare to Venue</t>
  </si>
  <si>
    <t>Interviews being held offsite</t>
  </si>
  <si>
    <t>Taxi to venue</t>
  </si>
  <si>
    <t>Taxi back to office</t>
  </si>
  <si>
    <t xml:space="preserve">Keynote presentation ACHSM </t>
  </si>
  <si>
    <t xml:space="preserve">Meeting with CE Customs </t>
  </si>
  <si>
    <t>Speaker at NZ Women in Medicine conf</t>
  </si>
  <si>
    <t>Pharmac Board meeting</t>
  </si>
  <si>
    <t>Attend HNZ Board mtg</t>
  </si>
  <si>
    <t xml:space="preserve">Attend Medical Council meeting </t>
  </si>
  <si>
    <t>Meetings</t>
  </si>
  <si>
    <t>Accommodation - reimburse MFAT for Hotel New York (within UN cordon)</t>
  </si>
  <si>
    <t>Accommodation -  San Francisco (delay out of Canada to USA meant missed connecting flight to NZ from USA so needed to stay overnight as next flight not until next day</t>
  </si>
  <si>
    <t>Visit to Waitangi - cancelleld</t>
  </si>
  <si>
    <t>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</si>
</sst>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sz val="10"/>
      <color rgb="FF42424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5">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style="thin">
        <color theme="0" tint="-0.24994659260841701"/>
      </left>
      <right style="thin">
        <color theme="0" tint="-0.24994659260841701"/>
      </right>
      <top style="thin">
        <color theme="0" tint="-0.24994659260841701"/>
      </top>
      <bottom style="hair">
        <color indexed="64"/>
      </bottom>
      <diagonal/>
    </border>
    <border>
      <left style="thin">
        <color theme="0" tint="-0.24994659260841701"/>
      </left>
      <right style="thin">
        <color theme="0" tint="-0.24994659260841701"/>
      </right>
      <top style="hair">
        <color indexed="64"/>
      </top>
      <bottom style="thin">
        <color theme="0" tint="-0.24994659260841701"/>
      </bottom>
      <diagonal/>
    </border>
    <border>
      <left style="thin">
        <color theme="0" tint="-0.24994659260841701"/>
      </left>
      <right style="thin">
        <color theme="0" tint="-0.24994659260841701"/>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44" fontId="23" fillId="0" borderId="0" applyFont="0" applyFill="0" applyBorder="0" applyAlignment="0" applyProtection="0"/>
  </cellStyleXfs>
  <cellXfs count="185">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0" fillId="0" borderId="0" xfId="0" applyAlignment="1" applyProtection="1">
      <alignment wrapText="1"/>
      <protection locked="0"/>
    </xf>
    <xf numFmtId="0" fontId="0" fillId="0" borderId="0" xfId="0" applyProtection="1">
      <protection locked="0"/>
    </xf>
    <xf numFmtId="167" fontId="15" fillId="10" borderId="3" xfId="0" applyNumberFormat="1" applyFont="1" applyFill="1" applyBorder="1" applyAlignment="1" applyProtection="1">
      <alignment vertical="center"/>
      <protection locked="0"/>
    </xf>
    <xf numFmtId="8"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0" fontId="0" fillId="0" borderId="0" xfId="0" applyAlignment="1" applyProtection="1">
      <alignment wrapText="1"/>
      <protection locked="0"/>
    </xf>
    <xf numFmtId="0" fontId="0" fillId="0" borderId="0" xfId="0" applyProtection="1">
      <protection locked="0"/>
    </xf>
    <xf numFmtId="167" fontId="15" fillId="10" borderId="3" xfId="0" applyNumberFormat="1" applyFont="1" applyFill="1" applyBorder="1" applyAlignment="1" applyProtection="1">
      <alignment vertical="center"/>
      <protection locked="0"/>
    </xf>
    <xf numFmtId="8"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0" fontId="0" fillId="0" borderId="0" xfId="0" applyProtection="1">
      <protection locked="0"/>
    </xf>
    <xf numFmtId="167" fontId="15" fillId="10" borderId="3" xfId="0" applyNumberFormat="1" applyFont="1" applyFill="1" applyBorder="1" applyAlignment="1" applyProtection="1">
      <alignment vertical="center"/>
      <protection locked="0"/>
    </xf>
    <xf numFmtId="8"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167" fontId="15" fillId="10" borderId="3" xfId="0" applyNumberFormat="1" applyFont="1" applyFill="1" applyBorder="1" applyAlignment="1" applyProtection="1">
      <alignment vertical="center"/>
      <protection locked="0"/>
    </xf>
    <xf numFmtId="8" fontId="15" fillId="10" borderId="4"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40" fillId="10" borderId="0" xfId="0" applyFont="1" applyFill="1" applyAlignment="1" applyProtection="1">
      <alignment wrapText="1"/>
      <protection locked="0"/>
    </xf>
    <xf numFmtId="167" fontId="15" fillId="10" borderId="3" xfId="0" applyNumberFormat="1" applyFont="1" applyFill="1" applyBorder="1" applyAlignment="1" applyProtection="1">
      <alignment horizontal="right" vertical="center"/>
      <protection locked="0"/>
    </xf>
    <xf numFmtId="167" fontId="15" fillId="10" borderId="2" xfId="0" applyNumberFormat="1" applyFont="1" applyFill="1" applyBorder="1" applyAlignment="1" applyProtection="1">
      <alignment vertical="center"/>
      <protection locked="0"/>
    </xf>
    <xf numFmtId="0" fontId="15" fillId="10" borderId="3" xfId="0" applyFont="1" applyFill="1" applyBorder="1" applyAlignment="1" applyProtection="1">
      <alignment horizontal="left" vertical="center" wrapText="1"/>
      <protection locked="0"/>
    </xf>
    <xf numFmtId="0" fontId="0" fillId="10" borderId="9" xfId="0" applyFill="1" applyBorder="1" applyAlignment="1" applyProtection="1">
      <alignment horizontal="left" vertical="center" wrapText="1"/>
      <protection locked="0"/>
    </xf>
    <xf numFmtId="0" fontId="0" fillId="10" borderId="11" xfId="0" applyFill="1" applyBorder="1" applyAlignment="1" applyProtection="1">
      <alignment horizontal="left" vertical="center" wrapText="1"/>
      <protection locked="0"/>
    </xf>
    <xf numFmtId="167" fontId="15" fillId="10" borderId="8" xfId="0" applyNumberFormat="1" applyFont="1" applyFill="1" applyBorder="1" applyAlignment="1" applyProtection="1">
      <alignment vertical="center"/>
      <protection locked="0"/>
    </xf>
    <xf numFmtId="0" fontId="0" fillId="10" borderId="12" xfId="0" applyFill="1" applyBorder="1" applyAlignment="1" applyProtection="1">
      <alignment horizontal="left" vertical="center" wrapText="1"/>
      <protection locked="0"/>
    </xf>
    <xf numFmtId="0" fontId="0" fillId="10" borderId="13" xfId="0" applyFill="1" applyBorder="1" applyAlignment="1" applyProtection="1">
      <alignment horizontal="left" vertical="center" wrapText="1"/>
      <protection locked="0"/>
    </xf>
    <xf numFmtId="0" fontId="0" fillId="10" borderId="14" xfId="0" applyFill="1" applyBorder="1" applyAlignment="1" applyProtection="1">
      <alignment horizontal="left" vertical="center" wrapText="1"/>
      <protection locked="0"/>
    </xf>
    <xf numFmtId="167" fontId="21" fillId="10" borderId="3" xfId="0" applyNumberFormat="1"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4">
    <cellStyle name="Currency" xfId="2" builtinId="4"/>
    <cellStyle name="Currency 2" xfId="3" xr:uid="{87F35778-2CE6-4FB9-8CA6-F59EA69A0AD3}"/>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44" zoomScaleNormal="100" workbookViewId="0">
      <selection activeCell="A13" sqref="A13"/>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9"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1"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30"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67" t="s">
        <v>51</v>
      </c>
      <c r="B1" s="167"/>
      <c r="C1" s="167"/>
      <c r="D1" s="167"/>
      <c r="E1" s="167"/>
      <c r="F1" s="167"/>
      <c r="G1" s="17"/>
      <c r="H1" s="17"/>
      <c r="I1" s="17"/>
      <c r="J1" s="17"/>
      <c r="K1" s="17"/>
    </row>
    <row r="2" spans="1:11" ht="21" customHeight="1" x14ac:dyDescent="0.2">
      <c r="A2" s="3" t="s">
        <v>52</v>
      </c>
      <c r="B2" s="168" t="s">
        <v>255</v>
      </c>
      <c r="C2" s="168"/>
      <c r="D2" s="168"/>
      <c r="E2" s="168"/>
      <c r="F2" s="168"/>
      <c r="G2" s="17"/>
      <c r="H2" s="17"/>
      <c r="I2" s="17"/>
      <c r="J2" s="17"/>
      <c r="K2" s="17"/>
    </row>
    <row r="3" spans="1:11" ht="15.75" x14ac:dyDescent="0.2">
      <c r="A3" s="3" t="s">
        <v>53</v>
      </c>
      <c r="B3" s="168" t="s">
        <v>256</v>
      </c>
      <c r="C3" s="168"/>
      <c r="D3" s="168"/>
      <c r="E3" s="168"/>
      <c r="F3" s="168"/>
      <c r="G3" s="17"/>
      <c r="H3" s="17"/>
      <c r="I3" s="17"/>
      <c r="J3" s="17"/>
      <c r="K3" s="17"/>
    </row>
    <row r="4" spans="1:11" ht="21" customHeight="1" x14ac:dyDescent="0.2">
      <c r="A4" s="3" t="s">
        <v>54</v>
      </c>
      <c r="B4" s="169">
        <v>45108</v>
      </c>
      <c r="C4" s="169"/>
      <c r="D4" s="169"/>
      <c r="E4" s="169"/>
      <c r="F4" s="169"/>
      <c r="G4" s="17"/>
      <c r="H4" s="17"/>
      <c r="I4" s="17"/>
      <c r="J4" s="17"/>
      <c r="K4" s="17"/>
    </row>
    <row r="5" spans="1:11" ht="21" customHeight="1" x14ac:dyDescent="0.2">
      <c r="A5" s="3" t="s">
        <v>55</v>
      </c>
      <c r="B5" s="169">
        <v>45473</v>
      </c>
      <c r="C5" s="169"/>
      <c r="D5" s="169"/>
      <c r="E5" s="169"/>
      <c r="F5" s="169"/>
      <c r="G5" s="17"/>
      <c r="H5" s="17"/>
      <c r="I5" s="17"/>
      <c r="J5" s="17"/>
      <c r="K5" s="17"/>
    </row>
    <row r="6" spans="1:11" ht="21" customHeight="1" x14ac:dyDescent="0.2">
      <c r="A6" s="3" t="s">
        <v>56</v>
      </c>
      <c r="B6" s="166" t="str">
        <f>IF(AND(Travel!B7&lt;&gt;A30,Hospitality!B7&lt;&gt;A30,'All other expenses'!B7&lt;&gt;A30,'Gifts and benefits'!B7&lt;&gt;A30),A31,IF(AND(Travel!B7=A30,Hospitality!B7=A30,'All other expenses'!B7=A30,'Gifts and benefits'!B7=A30),A33,A32))</f>
        <v>Data and totals checked on all sheets</v>
      </c>
      <c r="C6" s="166"/>
      <c r="D6" s="166"/>
      <c r="E6" s="166"/>
      <c r="F6" s="166"/>
      <c r="G6" s="23"/>
      <c r="H6" s="17"/>
      <c r="I6" s="17"/>
      <c r="J6" s="17"/>
      <c r="K6" s="17"/>
    </row>
    <row r="7" spans="1:11" ht="31.5" x14ac:dyDescent="0.2">
      <c r="A7" s="3" t="s">
        <v>57</v>
      </c>
      <c r="B7" s="165" t="s">
        <v>90</v>
      </c>
      <c r="C7" s="165"/>
      <c r="D7" s="165"/>
      <c r="E7" s="165"/>
      <c r="F7" s="165"/>
      <c r="G7" s="23"/>
      <c r="H7" s="17"/>
      <c r="I7" s="17"/>
      <c r="J7" s="17"/>
      <c r="K7" s="17"/>
    </row>
    <row r="8" spans="1:11" ht="25.5" customHeight="1" x14ac:dyDescent="0.2">
      <c r="A8" s="3" t="s">
        <v>59</v>
      </c>
      <c r="B8" s="165" t="s">
        <v>295</v>
      </c>
      <c r="C8" s="165"/>
      <c r="D8" s="165"/>
      <c r="E8" s="165"/>
      <c r="F8" s="165"/>
      <c r="G8" s="23"/>
      <c r="H8" s="17"/>
      <c r="I8" s="17"/>
      <c r="J8" s="17"/>
      <c r="K8" s="17"/>
    </row>
    <row r="9" spans="1:11" ht="66.75" customHeight="1" x14ac:dyDescent="0.2">
      <c r="A9" s="164" t="s">
        <v>61</v>
      </c>
      <c r="B9" s="164"/>
      <c r="C9" s="164"/>
      <c r="D9" s="164"/>
      <c r="E9" s="164"/>
      <c r="F9" s="164"/>
      <c r="G9" s="23"/>
      <c r="H9" s="17"/>
      <c r="I9" s="17"/>
      <c r="J9" s="17"/>
      <c r="K9" s="17"/>
    </row>
    <row r="10" spans="1:11" s="93" customFormat="1" ht="36" customHeight="1" x14ac:dyDescent="0.2">
      <c r="A10" s="87" t="s">
        <v>62</v>
      </c>
      <c r="B10" s="88" t="s">
        <v>63</v>
      </c>
      <c r="C10" s="88" t="s">
        <v>64</v>
      </c>
      <c r="D10" s="89"/>
      <c r="E10" s="90" t="s">
        <v>29</v>
      </c>
      <c r="F10" s="91" t="s">
        <v>65</v>
      </c>
      <c r="G10" s="92"/>
      <c r="H10" s="92"/>
      <c r="I10" s="92"/>
      <c r="J10" s="92"/>
      <c r="K10" s="92"/>
    </row>
    <row r="11" spans="1:11" ht="27.75" customHeight="1" x14ac:dyDescent="0.2">
      <c r="A11" s="8" t="s">
        <v>66</v>
      </c>
      <c r="B11" s="59">
        <f>B15+B16+B17</f>
        <v>33597.409999999996</v>
      </c>
      <c r="C11" s="66" t="str">
        <f>IF(Travel!B6="",A34,Travel!B6)</f>
        <v>Figures include GST (where applicable)</v>
      </c>
      <c r="D11" s="6"/>
      <c r="E11" s="8" t="s">
        <v>67</v>
      </c>
      <c r="F11" s="33">
        <f>'Gifts and benefits'!C37</f>
        <v>24</v>
      </c>
      <c r="G11" s="29"/>
      <c r="H11" s="29"/>
      <c r="I11" s="29"/>
      <c r="J11" s="29"/>
      <c r="K11" s="29"/>
    </row>
    <row r="12" spans="1:11" ht="27.75" customHeight="1" x14ac:dyDescent="0.2">
      <c r="A12" s="8" t="s">
        <v>24</v>
      </c>
      <c r="B12" s="59">
        <f>Hospitality!B25</f>
        <v>0</v>
      </c>
      <c r="C12" s="66" t="str">
        <f>IF(Hospitality!B6="",A34,Hospitality!B6)</f>
        <v>Figures include GST (where applicable)</v>
      </c>
      <c r="D12" s="6"/>
      <c r="E12" s="8" t="s">
        <v>68</v>
      </c>
      <c r="F12" s="33">
        <f>'Gifts and benefits'!C38</f>
        <v>7</v>
      </c>
      <c r="G12" s="29"/>
      <c r="H12" s="29"/>
      <c r="I12" s="29"/>
      <c r="J12" s="29"/>
      <c r="K12" s="29"/>
    </row>
    <row r="13" spans="1:11" ht="27.75" customHeight="1" x14ac:dyDescent="0.2">
      <c r="A13" s="8" t="s">
        <v>69</v>
      </c>
      <c r="B13" s="59">
        <f>'All other expenses'!B26</f>
        <v>993.08000000000015</v>
      </c>
      <c r="C13" s="66" t="str">
        <f>IF('All other expenses'!B6="",A34,'All other expenses'!B6)</f>
        <v>Figures include GST (where applicable)</v>
      </c>
      <c r="D13" s="6"/>
      <c r="E13" s="8" t="s">
        <v>70</v>
      </c>
      <c r="F13" s="33">
        <f>'Gifts and benefits'!C39</f>
        <v>17</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71</v>
      </c>
      <c r="B15" s="61">
        <f>Travel!B31</f>
        <v>31928.469999999994</v>
      </c>
      <c r="C15" s="68" t="str">
        <f>C11</f>
        <v>Figures include GST (where applicable)</v>
      </c>
      <c r="D15" s="6"/>
      <c r="E15" s="6"/>
      <c r="F15" s="35"/>
      <c r="G15" s="17"/>
      <c r="H15" s="17"/>
      <c r="I15" s="17"/>
      <c r="J15" s="17"/>
      <c r="K15" s="17"/>
    </row>
    <row r="16" spans="1:11" ht="27.75" customHeight="1" x14ac:dyDescent="0.2">
      <c r="A16" s="9" t="s">
        <v>72</v>
      </c>
      <c r="B16" s="61">
        <f>Travel!B48</f>
        <v>1422.68</v>
      </c>
      <c r="C16" s="68" t="str">
        <f>C11</f>
        <v>Figures include GST (where applicable)</v>
      </c>
      <c r="D16" s="36"/>
      <c r="E16" s="6"/>
      <c r="F16" s="37"/>
      <c r="G16" s="17"/>
      <c r="H16" s="17"/>
      <c r="I16" s="17"/>
      <c r="J16" s="17"/>
      <c r="K16" s="17"/>
    </row>
    <row r="17" spans="1:11" ht="27.75" customHeight="1" x14ac:dyDescent="0.2">
      <c r="A17" s="9" t="s">
        <v>73</v>
      </c>
      <c r="B17" s="61">
        <f>Travel!B66</f>
        <v>246.26</v>
      </c>
      <c r="C17" s="68" t="str">
        <f>C11</f>
        <v>Figures include GST (where applicable)</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74</v>
      </c>
      <c r="B19" s="19"/>
      <c r="C19" s="17"/>
      <c r="D19" s="17"/>
      <c r="E19" s="17"/>
      <c r="F19" s="17"/>
      <c r="G19" s="17"/>
      <c r="H19" s="17"/>
      <c r="I19" s="17"/>
      <c r="J19" s="17"/>
      <c r="K19" s="17"/>
    </row>
    <row r="20" spans="1:11" x14ac:dyDescent="0.2">
      <c r="A20" s="20" t="s">
        <v>75</v>
      </c>
      <c r="D20" s="17"/>
      <c r="E20" s="17"/>
      <c r="F20" s="17"/>
      <c r="G20" s="17"/>
      <c r="H20" s="17"/>
      <c r="I20" s="17"/>
      <c r="J20" s="17"/>
      <c r="K20" s="17"/>
    </row>
    <row r="21" spans="1:11" ht="12.6" customHeight="1" x14ac:dyDescent="0.2">
      <c r="A21" s="20" t="s">
        <v>76</v>
      </c>
      <c r="D21" s="17"/>
      <c r="E21" s="17"/>
      <c r="F21" s="17"/>
      <c r="G21" s="17"/>
      <c r="H21" s="17"/>
      <c r="I21" s="17"/>
      <c r="J21" s="17"/>
      <c r="K21" s="17"/>
    </row>
    <row r="22" spans="1:11" ht="12.6" customHeight="1" x14ac:dyDescent="0.2">
      <c r="A22" s="20" t="s">
        <v>77</v>
      </c>
      <c r="D22" s="17"/>
      <c r="E22" s="17"/>
      <c r="F22" s="17"/>
      <c r="G22" s="17"/>
      <c r="H22" s="17"/>
      <c r="I22" s="17"/>
      <c r="J22" s="17"/>
      <c r="K22" s="17"/>
    </row>
    <row r="23" spans="1:11" ht="12.6" customHeight="1" x14ac:dyDescent="0.2">
      <c r="A23" s="20" t="s">
        <v>78</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79</v>
      </c>
      <c r="B25" s="13"/>
      <c r="C25" s="13"/>
      <c r="D25" s="13"/>
      <c r="E25" s="13"/>
      <c r="F25" s="13"/>
      <c r="G25" s="17"/>
      <c r="H25" s="17"/>
      <c r="I25" s="17"/>
      <c r="J25" s="17"/>
      <c r="K25" s="17"/>
    </row>
    <row r="26" spans="1:11" ht="12.75" hidden="1" customHeight="1" x14ac:dyDescent="0.2">
      <c r="A26" s="11" t="s">
        <v>80</v>
      </c>
      <c r="B26" s="4"/>
      <c r="C26" s="4"/>
      <c r="D26" s="11"/>
      <c r="E26" s="11"/>
      <c r="F26" s="11"/>
      <c r="G26" s="17"/>
      <c r="H26" s="17"/>
      <c r="I26" s="17"/>
      <c r="J26" s="17"/>
      <c r="K26" s="17"/>
    </row>
    <row r="27" spans="1:11" hidden="1" x14ac:dyDescent="0.2">
      <c r="A27" s="10" t="s">
        <v>81</v>
      </c>
      <c r="B27" s="10"/>
      <c r="C27" s="10"/>
      <c r="D27" s="10"/>
      <c r="E27" s="10"/>
      <c r="F27" s="10"/>
      <c r="G27" s="17"/>
      <c r="H27" s="17"/>
      <c r="I27" s="17"/>
      <c r="J27" s="17"/>
      <c r="K27" s="17"/>
    </row>
    <row r="28" spans="1:11" hidden="1" x14ac:dyDescent="0.2">
      <c r="A28" s="10" t="s">
        <v>82</v>
      </c>
      <c r="B28" s="10"/>
      <c r="C28" s="10"/>
      <c r="D28" s="10"/>
      <c r="E28" s="10"/>
      <c r="F28" s="10"/>
      <c r="G28" s="17"/>
      <c r="H28" s="17"/>
      <c r="I28" s="17"/>
      <c r="J28" s="17"/>
      <c r="K28" s="17"/>
    </row>
    <row r="29" spans="1:11" hidden="1" x14ac:dyDescent="0.2">
      <c r="A29" s="11" t="s">
        <v>83</v>
      </c>
      <c r="B29" s="11"/>
      <c r="C29" s="11"/>
      <c r="D29" s="11"/>
      <c r="E29" s="11"/>
      <c r="F29" s="11"/>
      <c r="G29" s="17"/>
      <c r="H29" s="17"/>
      <c r="I29" s="17"/>
      <c r="J29" s="17"/>
      <c r="K29" s="17"/>
    </row>
    <row r="30" spans="1:11" hidden="1" x14ac:dyDescent="0.2">
      <c r="A30" s="11" t="s">
        <v>84</v>
      </c>
      <c r="B30" s="11"/>
      <c r="C30" s="11"/>
      <c r="D30" s="11"/>
      <c r="E30" s="11"/>
      <c r="F30" s="11"/>
      <c r="G30" s="17"/>
      <c r="H30" s="17"/>
      <c r="I30" s="17"/>
      <c r="J30" s="17"/>
      <c r="K30" s="17"/>
    </row>
    <row r="31" spans="1:11" hidden="1" x14ac:dyDescent="0.2">
      <c r="A31" s="10" t="s">
        <v>85</v>
      </c>
      <c r="B31" s="10"/>
      <c r="C31" s="10"/>
      <c r="D31" s="10"/>
      <c r="E31" s="10"/>
      <c r="F31" s="10"/>
      <c r="G31" s="17"/>
      <c r="H31" s="17"/>
      <c r="I31" s="17"/>
      <c r="J31" s="17"/>
      <c r="K31" s="17"/>
    </row>
    <row r="32" spans="1:11" hidden="1" x14ac:dyDescent="0.2">
      <c r="A32" s="10" t="s">
        <v>86</v>
      </c>
      <c r="B32" s="10"/>
      <c r="C32" s="10"/>
      <c r="D32" s="10"/>
      <c r="E32" s="10"/>
      <c r="F32" s="10"/>
      <c r="G32" s="17"/>
      <c r="H32" s="17"/>
      <c r="I32" s="17"/>
      <c r="J32" s="17"/>
      <c r="K32" s="17"/>
    </row>
    <row r="33" spans="1:11" hidden="1" x14ac:dyDescent="0.2">
      <c r="A33" s="10" t="s">
        <v>87</v>
      </c>
      <c r="B33" s="10"/>
      <c r="C33" s="10"/>
      <c r="D33" s="10"/>
      <c r="E33" s="10"/>
      <c r="F33" s="10"/>
      <c r="G33" s="17"/>
      <c r="H33" s="17"/>
      <c r="I33" s="17"/>
      <c r="J33" s="17"/>
      <c r="K33" s="17"/>
    </row>
    <row r="34" spans="1:11" hidden="1" x14ac:dyDescent="0.2">
      <c r="A34" s="11" t="s">
        <v>88</v>
      </c>
      <c r="B34" s="11"/>
      <c r="C34" s="11"/>
      <c r="D34" s="11"/>
      <c r="E34" s="11"/>
      <c r="F34" s="11"/>
      <c r="G34" s="17"/>
      <c r="H34" s="17"/>
      <c r="I34" s="17"/>
      <c r="J34" s="17"/>
      <c r="K34" s="17"/>
    </row>
    <row r="35" spans="1:11" hidden="1" x14ac:dyDescent="0.2">
      <c r="A35" s="11" t="s">
        <v>89</v>
      </c>
      <c r="B35" s="11"/>
      <c r="C35" s="11"/>
      <c r="D35" s="11"/>
      <c r="E35" s="11"/>
      <c r="F35" s="11"/>
      <c r="G35" s="17"/>
      <c r="H35" s="17"/>
      <c r="I35" s="17"/>
      <c r="J35" s="17"/>
      <c r="K35" s="17"/>
    </row>
    <row r="36" spans="1:11" hidden="1" x14ac:dyDescent="0.2">
      <c r="A36" s="10" t="s">
        <v>58</v>
      </c>
      <c r="B36" s="63"/>
      <c r="C36" s="63"/>
      <c r="D36" s="63"/>
      <c r="E36" s="63"/>
      <c r="F36" s="63"/>
      <c r="G36" s="17"/>
      <c r="H36" s="17"/>
      <c r="I36" s="17"/>
      <c r="J36" s="17"/>
      <c r="K36" s="17"/>
    </row>
    <row r="37" spans="1:11" hidden="1" x14ac:dyDescent="0.2">
      <c r="A37" s="10" t="s">
        <v>90</v>
      </c>
      <c r="B37" s="63"/>
      <c r="C37" s="63"/>
      <c r="D37" s="63"/>
      <c r="E37" s="63"/>
      <c r="F37" s="63"/>
      <c r="G37" s="17"/>
      <c r="H37" s="17"/>
      <c r="I37" s="17"/>
      <c r="J37" s="17"/>
      <c r="K37" s="17"/>
    </row>
    <row r="38" spans="1:11" hidden="1" x14ac:dyDescent="0.2">
      <c r="A38" s="10" t="s">
        <v>60</v>
      </c>
      <c r="B38" s="63"/>
      <c r="C38" s="63"/>
      <c r="D38" s="63"/>
      <c r="E38" s="63"/>
      <c r="F38" s="63"/>
      <c r="G38" s="17"/>
      <c r="H38" s="17"/>
      <c r="I38" s="17"/>
      <c r="J38" s="17"/>
      <c r="K38" s="17"/>
    </row>
    <row r="39" spans="1:11" hidden="1" x14ac:dyDescent="0.2">
      <c r="A39" s="11" t="s">
        <v>91</v>
      </c>
      <c r="B39" s="4"/>
      <c r="C39" s="4"/>
      <c r="D39" s="4"/>
      <c r="E39" s="4"/>
      <c r="F39" s="4"/>
      <c r="G39" s="17"/>
      <c r="H39" s="17"/>
      <c r="I39" s="17"/>
      <c r="J39" s="17"/>
      <c r="K39" s="17"/>
    </row>
    <row r="40" spans="1:11" hidden="1" x14ac:dyDescent="0.2">
      <c r="A40" s="4" t="s">
        <v>92</v>
      </c>
      <c r="B40" s="4"/>
      <c r="C40" s="4"/>
      <c r="D40" s="4"/>
      <c r="E40" s="4"/>
      <c r="F40" s="4"/>
      <c r="G40" s="17"/>
      <c r="H40" s="17"/>
      <c r="I40" s="17"/>
      <c r="J40" s="17"/>
      <c r="K40" s="17"/>
    </row>
    <row r="41" spans="1:11" hidden="1" x14ac:dyDescent="0.2">
      <c r="A41" s="4" t="s">
        <v>93</v>
      </c>
      <c r="B41" s="4"/>
      <c r="C41" s="4"/>
      <c r="D41" s="4"/>
      <c r="E41" s="4"/>
      <c r="F41" s="4"/>
      <c r="G41" s="17"/>
      <c r="H41" s="17"/>
      <c r="I41" s="17"/>
      <c r="J41" s="17"/>
      <c r="K41" s="17"/>
    </row>
    <row r="42" spans="1:11" hidden="1" x14ac:dyDescent="0.2">
      <c r="A42" s="4" t="s">
        <v>94</v>
      </c>
      <c r="B42" s="4"/>
      <c r="C42" s="4"/>
      <c r="D42" s="4"/>
      <c r="E42" s="4"/>
      <c r="F42" s="4"/>
      <c r="G42" s="17"/>
      <c r="H42" s="17"/>
      <c r="I42" s="17"/>
      <c r="J42" s="17"/>
      <c r="K42" s="17"/>
    </row>
    <row r="43" spans="1:11" hidden="1" x14ac:dyDescent="0.2">
      <c r="A43" s="4" t="s">
        <v>95</v>
      </c>
      <c r="B43" s="4"/>
      <c r="C43" s="4"/>
      <c r="D43" s="4"/>
      <c r="E43" s="4"/>
      <c r="F43" s="4"/>
      <c r="G43" s="17"/>
      <c r="H43" s="17"/>
      <c r="I43" s="17"/>
      <c r="J43" s="17"/>
      <c r="K43" s="17"/>
    </row>
    <row r="44" spans="1:11" hidden="1" x14ac:dyDescent="0.2">
      <c r="A44" s="4" t="s">
        <v>96</v>
      </c>
      <c r="B44" s="4"/>
      <c r="C44" s="4"/>
      <c r="D44" s="4"/>
      <c r="E44" s="4"/>
      <c r="F44" s="4"/>
      <c r="G44" s="17"/>
      <c r="H44" s="17"/>
      <c r="I44" s="17"/>
      <c r="J44" s="17"/>
      <c r="K44" s="17"/>
    </row>
    <row r="45" spans="1:11" hidden="1" x14ac:dyDescent="0.2">
      <c r="A45" s="64" t="s">
        <v>97</v>
      </c>
      <c r="B45" s="63"/>
      <c r="C45" s="63"/>
      <c r="D45" s="63"/>
      <c r="E45" s="63"/>
      <c r="F45" s="63"/>
      <c r="G45" s="17"/>
      <c r="H45" s="17"/>
      <c r="I45" s="17"/>
      <c r="J45" s="17"/>
      <c r="K45" s="17"/>
    </row>
    <row r="46" spans="1:11" hidden="1" x14ac:dyDescent="0.2">
      <c r="A46" s="63" t="s">
        <v>98</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99</v>
      </c>
      <c r="B48" s="63"/>
      <c r="C48" s="63"/>
      <c r="D48" s="63"/>
      <c r="E48" s="63"/>
      <c r="F48" s="63"/>
      <c r="G48" s="17"/>
      <c r="H48" s="17"/>
      <c r="I48" s="17"/>
      <c r="J48" s="17"/>
      <c r="K48" s="17"/>
    </row>
    <row r="49" spans="1:11" ht="25.5" hidden="1" x14ac:dyDescent="0.2">
      <c r="A49" s="81" t="s">
        <v>100</v>
      </c>
      <c r="B49" s="63"/>
      <c r="C49" s="63"/>
      <c r="D49" s="63"/>
      <c r="E49" s="63"/>
      <c r="F49" s="63"/>
      <c r="G49" s="17"/>
      <c r="H49" s="17"/>
      <c r="I49" s="17"/>
      <c r="J49" s="17"/>
      <c r="K49" s="17"/>
    </row>
    <row r="50" spans="1:11" ht="25.5" hidden="1" x14ac:dyDescent="0.2">
      <c r="A50" s="82" t="s">
        <v>101</v>
      </c>
      <c r="B50" s="4"/>
      <c r="C50" s="4"/>
      <c r="D50" s="4"/>
      <c r="E50" s="4"/>
      <c r="F50" s="4"/>
      <c r="G50" s="17"/>
      <c r="H50" s="17"/>
      <c r="I50" s="17"/>
      <c r="J50" s="17"/>
      <c r="K50" s="17"/>
    </row>
    <row r="51" spans="1:11" ht="25.5" hidden="1" x14ac:dyDescent="0.2">
      <c r="A51" s="82" t="s">
        <v>102</v>
      </c>
      <c r="B51" s="4"/>
      <c r="C51" s="4"/>
      <c r="D51" s="4"/>
      <c r="E51" s="4"/>
      <c r="F51" s="4"/>
      <c r="G51" s="17"/>
      <c r="H51" s="17"/>
      <c r="I51" s="17"/>
      <c r="J51" s="17"/>
      <c r="K51" s="17"/>
    </row>
    <row r="52" spans="1:11" ht="38.25" hidden="1" x14ac:dyDescent="0.2">
      <c r="A52" s="82" t="s">
        <v>103</v>
      </c>
      <c r="B52" s="74"/>
      <c r="C52" s="74"/>
      <c r="D52" s="74"/>
      <c r="E52" s="11"/>
      <c r="F52" s="11"/>
      <c r="G52" s="17"/>
      <c r="H52" s="17"/>
      <c r="I52" s="17"/>
      <c r="J52" s="17"/>
      <c r="K52" s="17"/>
    </row>
    <row r="53" spans="1:11" hidden="1" x14ac:dyDescent="0.2">
      <c r="A53" s="79" t="s">
        <v>104</v>
      </c>
      <c r="B53" s="73"/>
      <c r="C53" s="73"/>
      <c r="D53" s="73"/>
      <c r="E53" s="10"/>
      <c r="F53" s="10" t="b">
        <v>1</v>
      </c>
      <c r="G53" s="17"/>
      <c r="H53" s="17"/>
      <c r="I53" s="17"/>
      <c r="J53" s="17"/>
      <c r="K53" s="17"/>
    </row>
    <row r="54" spans="1:11" hidden="1" x14ac:dyDescent="0.2">
      <c r="A54" s="80" t="s">
        <v>105</v>
      </c>
      <c r="B54" s="79"/>
      <c r="C54" s="79"/>
      <c r="D54" s="79"/>
      <c r="E54" s="10"/>
      <c r="F54" s="10" t="b">
        <v>0</v>
      </c>
      <c r="G54" s="17"/>
      <c r="H54" s="17"/>
      <c r="I54" s="17"/>
      <c r="J54" s="17"/>
      <c r="K54" s="17"/>
    </row>
    <row r="55" spans="1:11" hidden="1" x14ac:dyDescent="0.2">
      <c r="A55" s="83"/>
      <c r="B55" s="75">
        <f>COUNT(Travel!B12:B30)</f>
        <v>18</v>
      </c>
      <c r="C55" s="75"/>
      <c r="D55" s="75">
        <f>COUNTIF(Travel!D12:D30,"*")</f>
        <v>18</v>
      </c>
      <c r="E55" s="76"/>
      <c r="F55" s="76" t="b">
        <f>MIN(B55,D55)=MAX(B55,D55)</f>
        <v>1</v>
      </c>
      <c r="G55" s="17"/>
      <c r="H55" s="17"/>
      <c r="I55" s="17"/>
      <c r="J55" s="17"/>
      <c r="K55" s="17"/>
    </row>
    <row r="56" spans="1:11" hidden="1" x14ac:dyDescent="0.2">
      <c r="A56" s="83" t="s">
        <v>106</v>
      </c>
      <c r="B56" s="75">
        <f>COUNT(Travel!B35:B47)</f>
        <v>11</v>
      </c>
      <c r="C56" s="75"/>
      <c r="D56" s="75">
        <f>COUNTIF(Travel!D35:D47,"*")</f>
        <v>11</v>
      </c>
      <c r="E56" s="76"/>
      <c r="F56" s="76" t="b">
        <f>MIN(B56,D56)=MAX(B56,D56)</f>
        <v>1</v>
      </c>
    </row>
    <row r="57" spans="1:11" hidden="1" x14ac:dyDescent="0.2">
      <c r="A57" s="84"/>
      <c r="B57" s="75">
        <f>COUNT(Travel!B52:B65)</f>
        <v>13</v>
      </c>
      <c r="C57" s="75"/>
      <c r="D57" s="75">
        <f>COUNTIF(Travel!D52:D65,"*")</f>
        <v>13</v>
      </c>
      <c r="E57" s="76"/>
      <c r="F57" s="76" t="b">
        <f>MIN(B57,D57)=MAX(B57,D57)</f>
        <v>1</v>
      </c>
    </row>
    <row r="58" spans="1:11" hidden="1" x14ac:dyDescent="0.2">
      <c r="A58" s="85" t="s">
        <v>107</v>
      </c>
      <c r="B58" s="77">
        <f>COUNT(Hospitality!B11:B24)</f>
        <v>0</v>
      </c>
      <c r="C58" s="77"/>
      <c r="D58" s="77">
        <f>COUNTIF(Hospitality!D11:D24,"*")</f>
        <v>0</v>
      </c>
      <c r="E58" s="78"/>
      <c r="F58" s="78" t="b">
        <f>MIN(B58,D58)=MAX(B58,D58)</f>
        <v>1</v>
      </c>
    </row>
    <row r="59" spans="1:11" hidden="1" x14ac:dyDescent="0.2">
      <c r="A59" s="86" t="s">
        <v>108</v>
      </c>
      <c r="B59" s="76">
        <f>COUNT('All other expenses'!B11:B25)</f>
        <v>13</v>
      </c>
      <c r="C59" s="76"/>
      <c r="D59" s="76">
        <f>COUNTIF('All other expenses'!D11:D25,"*")</f>
        <v>13</v>
      </c>
      <c r="E59" s="76"/>
      <c r="F59" s="76" t="b">
        <f>MIN(B59,D59)=MAX(B59,D59)</f>
        <v>1</v>
      </c>
    </row>
    <row r="60" spans="1:11" hidden="1" x14ac:dyDescent="0.2">
      <c r="A60" s="85" t="s">
        <v>109</v>
      </c>
      <c r="B60" s="77">
        <f>COUNTIF('Gifts and benefits'!B11:B36,"*")</f>
        <v>24</v>
      </c>
      <c r="C60" s="77">
        <f>COUNTIF('Gifts and benefits'!C11:C36,"*")</f>
        <v>24</v>
      </c>
      <c r="D60" s="77"/>
      <c r="E60" s="77">
        <f>COUNTA('Gifts and benefits'!E11:E36)</f>
        <v>24</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97"/>
  <sheetViews>
    <sheetView zoomScaleNormal="100"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72" t="s">
        <v>110</v>
      </c>
      <c r="B1" s="172"/>
      <c r="C1" s="172"/>
      <c r="D1" s="172"/>
      <c r="E1" s="172"/>
      <c r="F1" s="17"/>
    </row>
    <row r="2" spans="1:6" ht="21" customHeight="1" x14ac:dyDescent="0.2">
      <c r="A2" s="3" t="s">
        <v>111</v>
      </c>
      <c r="B2" s="170" t="str">
        <f>'Summary and sign-off'!B2:F2</f>
        <v>Ministry of Health</v>
      </c>
      <c r="C2" s="170"/>
      <c r="D2" s="170"/>
      <c r="E2" s="170"/>
      <c r="F2" s="17"/>
    </row>
    <row r="3" spans="1:6" ht="31.5" x14ac:dyDescent="0.2">
      <c r="A3" s="3" t="s">
        <v>112</v>
      </c>
      <c r="B3" s="170" t="str">
        <f>'Summary and sign-off'!B3:F3</f>
        <v>Dr Diana Sarfati</v>
      </c>
      <c r="C3" s="170"/>
      <c r="D3" s="170"/>
      <c r="E3" s="170"/>
      <c r="F3" s="17"/>
    </row>
    <row r="4" spans="1:6" ht="21" customHeight="1" x14ac:dyDescent="0.2">
      <c r="A4" s="3" t="s">
        <v>113</v>
      </c>
      <c r="B4" s="170">
        <f>'Summary and sign-off'!B4:F4</f>
        <v>45108</v>
      </c>
      <c r="C4" s="170"/>
      <c r="D4" s="170"/>
      <c r="E4" s="170"/>
      <c r="F4" s="17"/>
    </row>
    <row r="5" spans="1:6" ht="21" customHeight="1" x14ac:dyDescent="0.2">
      <c r="A5" s="3" t="s">
        <v>114</v>
      </c>
      <c r="B5" s="170">
        <f>'Summary and sign-off'!B5:F5</f>
        <v>45473</v>
      </c>
      <c r="C5" s="170"/>
      <c r="D5" s="170"/>
      <c r="E5" s="170"/>
      <c r="F5" s="17"/>
    </row>
    <row r="6" spans="1:6" ht="21" customHeight="1" x14ac:dyDescent="0.2">
      <c r="A6" s="3" t="s">
        <v>115</v>
      </c>
      <c r="B6" s="165" t="s">
        <v>81</v>
      </c>
      <c r="C6" s="165"/>
      <c r="D6" s="165"/>
      <c r="E6" s="165"/>
      <c r="F6" s="17"/>
    </row>
    <row r="7" spans="1:6" ht="21" customHeight="1" x14ac:dyDescent="0.2">
      <c r="A7" s="3" t="s">
        <v>56</v>
      </c>
      <c r="B7" s="165" t="s">
        <v>84</v>
      </c>
      <c r="C7" s="165"/>
      <c r="D7" s="165"/>
      <c r="E7" s="165"/>
      <c r="F7" s="17"/>
    </row>
    <row r="8" spans="1:6" ht="36" customHeight="1" x14ac:dyDescent="0.2">
      <c r="A8" s="174" t="s">
        <v>116</v>
      </c>
      <c r="B8" s="175"/>
      <c r="C8" s="175"/>
      <c r="D8" s="175"/>
      <c r="E8" s="175"/>
      <c r="F8" s="19"/>
    </row>
    <row r="9" spans="1:6" ht="36" customHeight="1" x14ac:dyDescent="0.2">
      <c r="A9" s="176" t="s">
        <v>117</v>
      </c>
      <c r="B9" s="177"/>
      <c r="C9" s="177"/>
      <c r="D9" s="177"/>
      <c r="E9" s="177"/>
      <c r="F9" s="19"/>
    </row>
    <row r="10" spans="1:6" ht="24.75" customHeight="1" x14ac:dyDescent="0.2">
      <c r="A10" s="173" t="s">
        <v>118</v>
      </c>
      <c r="B10" s="178"/>
      <c r="C10" s="173"/>
      <c r="D10" s="173"/>
      <c r="E10" s="173"/>
      <c r="F10" s="29"/>
    </row>
    <row r="11" spans="1:6" ht="28.5" customHeight="1" x14ac:dyDescent="0.2">
      <c r="A11" s="24" t="s">
        <v>119</v>
      </c>
      <c r="B11" s="24" t="s">
        <v>120</v>
      </c>
      <c r="C11" s="24" t="s">
        <v>121</v>
      </c>
      <c r="D11" s="24" t="s">
        <v>122</v>
      </c>
      <c r="E11" s="24" t="s">
        <v>123</v>
      </c>
      <c r="F11" s="30"/>
    </row>
    <row r="12" spans="1:6" s="2" customFormat="1" x14ac:dyDescent="0.2">
      <c r="A12" s="117" t="s">
        <v>177</v>
      </c>
      <c r="B12" s="118">
        <v>6961.73</v>
      </c>
      <c r="C12" s="119" t="s">
        <v>258</v>
      </c>
      <c r="D12" s="119" t="s">
        <v>259</v>
      </c>
      <c r="E12" s="120" t="s">
        <v>178</v>
      </c>
      <c r="F12" s="1"/>
    </row>
    <row r="13" spans="1:6" s="2" customFormat="1" x14ac:dyDescent="0.2">
      <c r="A13" s="117">
        <v>45187</v>
      </c>
      <c r="B13" s="118">
        <v>43.79</v>
      </c>
      <c r="C13" s="147" t="s">
        <v>258</v>
      </c>
      <c r="D13" s="119" t="s">
        <v>257</v>
      </c>
      <c r="E13" s="120" t="s">
        <v>205</v>
      </c>
      <c r="F13" s="1"/>
    </row>
    <row r="14" spans="1:6" s="2" customFormat="1" x14ac:dyDescent="0.2">
      <c r="A14" s="117">
        <v>45189</v>
      </c>
      <c r="B14" s="118">
        <v>37.51</v>
      </c>
      <c r="C14" s="119" t="s">
        <v>258</v>
      </c>
      <c r="D14" s="119" t="s">
        <v>275</v>
      </c>
      <c r="E14" s="148" t="s">
        <v>178</v>
      </c>
      <c r="F14" s="1"/>
    </row>
    <row r="15" spans="1:6" s="2" customFormat="1" x14ac:dyDescent="0.2">
      <c r="A15" s="117">
        <v>45190</v>
      </c>
      <c r="B15" s="118">
        <v>49.62</v>
      </c>
      <c r="C15" s="119" t="s">
        <v>258</v>
      </c>
      <c r="D15" s="119" t="s">
        <v>275</v>
      </c>
      <c r="E15" s="148" t="s">
        <v>178</v>
      </c>
      <c r="F15" s="1"/>
    </row>
    <row r="16" spans="1:6" s="2" customFormat="1" x14ac:dyDescent="0.2">
      <c r="A16" s="117">
        <v>45194</v>
      </c>
      <c r="B16" s="118">
        <v>31.88</v>
      </c>
      <c r="C16" s="147" t="s">
        <v>258</v>
      </c>
      <c r="D16" s="119" t="s">
        <v>260</v>
      </c>
      <c r="E16" s="148" t="s">
        <v>205</v>
      </c>
      <c r="F16" s="1"/>
    </row>
    <row r="17" spans="1:6" s="2" customFormat="1" ht="25.5" x14ac:dyDescent="0.2">
      <c r="A17" s="117">
        <v>45230</v>
      </c>
      <c r="B17" s="118">
        <v>5227.8100000000004</v>
      </c>
      <c r="C17" s="147" t="s">
        <v>258</v>
      </c>
      <c r="D17" s="119" t="s">
        <v>292</v>
      </c>
      <c r="E17" s="148" t="s">
        <v>178</v>
      </c>
      <c r="F17" s="1"/>
    </row>
    <row r="18" spans="1:6" s="139" customFormat="1" x14ac:dyDescent="0.2">
      <c r="A18" s="140">
        <v>45411</v>
      </c>
      <c r="B18" s="141">
        <v>30.9</v>
      </c>
      <c r="C18" s="147" t="s">
        <v>268</v>
      </c>
      <c r="D18" s="147" t="s">
        <v>257</v>
      </c>
      <c r="E18" s="143" t="s">
        <v>205</v>
      </c>
      <c r="F18" s="138"/>
    </row>
    <row r="19" spans="1:6" s="2" customFormat="1" x14ac:dyDescent="0.2">
      <c r="A19" s="134">
        <v>45411</v>
      </c>
      <c r="B19" s="135">
        <v>4863.13</v>
      </c>
      <c r="C19" s="147" t="s">
        <v>268</v>
      </c>
      <c r="D19" s="136" t="s">
        <v>261</v>
      </c>
      <c r="E19" s="137" t="s">
        <v>198</v>
      </c>
      <c r="F19" s="1"/>
    </row>
    <row r="20" spans="1:6" s="2" customFormat="1" ht="38.25" x14ac:dyDescent="0.2">
      <c r="A20" s="134">
        <v>45411</v>
      </c>
      <c r="B20" s="135">
        <v>388.13</v>
      </c>
      <c r="C20" s="147" t="s">
        <v>268</v>
      </c>
      <c r="D20" s="136" t="s">
        <v>270</v>
      </c>
      <c r="E20" s="137" t="s">
        <v>198</v>
      </c>
      <c r="F20" s="1"/>
    </row>
    <row r="21" spans="1:6" s="2" customFormat="1" x14ac:dyDescent="0.2">
      <c r="A21" s="134">
        <v>45416</v>
      </c>
      <c r="B21" s="135">
        <v>62.92</v>
      </c>
      <c r="C21" s="147" t="s">
        <v>268</v>
      </c>
      <c r="D21" s="136" t="s">
        <v>199</v>
      </c>
      <c r="E21" s="137" t="s">
        <v>201</v>
      </c>
      <c r="F21" s="1"/>
    </row>
    <row r="22" spans="1:6" s="2" customFormat="1" ht="38.25" x14ac:dyDescent="0.2">
      <c r="A22" s="134">
        <v>45416</v>
      </c>
      <c r="B22" s="135">
        <v>291.18</v>
      </c>
      <c r="C22" s="147" t="s">
        <v>268</v>
      </c>
      <c r="D22" s="147" t="s">
        <v>293</v>
      </c>
      <c r="E22" s="137" t="s">
        <v>201</v>
      </c>
      <c r="F22" s="1"/>
    </row>
    <row r="23" spans="1:6" s="139" customFormat="1" x14ac:dyDescent="0.2">
      <c r="A23" s="140">
        <v>45418</v>
      </c>
      <c r="B23" s="141">
        <v>38.71</v>
      </c>
      <c r="C23" s="147" t="s">
        <v>268</v>
      </c>
      <c r="D23" s="142" t="s">
        <v>260</v>
      </c>
      <c r="E23" s="143" t="s">
        <v>205</v>
      </c>
      <c r="F23" s="138"/>
    </row>
    <row r="24" spans="1:6" s="139" customFormat="1" x14ac:dyDescent="0.2">
      <c r="A24" s="140">
        <v>45433</v>
      </c>
      <c r="B24" s="141">
        <v>30.51</v>
      </c>
      <c r="C24" s="147" t="s">
        <v>271</v>
      </c>
      <c r="D24" s="142" t="s">
        <v>257</v>
      </c>
      <c r="E24" s="143" t="s">
        <v>205</v>
      </c>
      <c r="F24" s="138"/>
    </row>
    <row r="25" spans="1:6" s="2" customFormat="1" x14ac:dyDescent="0.2">
      <c r="A25" s="134">
        <v>45433</v>
      </c>
      <c r="B25" s="135">
        <v>8482.1899999999987</v>
      </c>
      <c r="C25" s="136" t="s">
        <v>273</v>
      </c>
      <c r="D25" s="136" t="s">
        <v>272</v>
      </c>
      <c r="E25" s="137" t="s">
        <v>202</v>
      </c>
      <c r="F25" s="1"/>
    </row>
    <row r="26" spans="1:6" s="2" customFormat="1" x14ac:dyDescent="0.2">
      <c r="A26" s="134">
        <v>45434</v>
      </c>
      <c r="B26" s="135">
        <v>1299.56</v>
      </c>
      <c r="C26" s="136" t="s">
        <v>277</v>
      </c>
      <c r="D26" s="136" t="s">
        <v>274</v>
      </c>
      <c r="E26" s="137" t="s">
        <v>203</v>
      </c>
      <c r="F26" s="1"/>
    </row>
    <row r="27" spans="1:6" s="2" customFormat="1" ht="12.75" customHeight="1" x14ac:dyDescent="0.2">
      <c r="A27" s="134">
        <v>45442</v>
      </c>
      <c r="B27" s="135">
        <v>33.270000000000003</v>
      </c>
      <c r="C27" s="147" t="s">
        <v>271</v>
      </c>
      <c r="D27" s="136" t="s">
        <v>275</v>
      </c>
      <c r="E27" s="137" t="s">
        <v>202</v>
      </c>
      <c r="F27" s="1"/>
    </row>
    <row r="28" spans="1:6" s="2" customFormat="1" x14ac:dyDescent="0.2">
      <c r="A28" s="134">
        <v>45442</v>
      </c>
      <c r="B28" s="135">
        <v>38.26</v>
      </c>
      <c r="C28" s="147" t="s">
        <v>271</v>
      </c>
      <c r="D28" s="136" t="s">
        <v>275</v>
      </c>
      <c r="E28" s="137" t="s">
        <v>202</v>
      </c>
      <c r="F28" s="1"/>
    </row>
    <row r="29" spans="1:6" s="2" customFormat="1" x14ac:dyDescent="0.2">
      <c r="A29" s="134">
        <v>45442</v>
      </c>
      <c r="B29" s="135">
        <v>4017.37</v>
      </c>
      <c r="C29" s="147" t="s">
        <v>273</v>
      </c>
      <c r="D29" s="136" t="s">
        <v>276</v>
      </c>
      <c r="E29" s="137" t="s">
        <v>202</v>
      </c>
      <c r="F29" s="1"/>
    </row>
    <row r="30" spans="1:6" s="2" customFormat="1" hidden="1" x14ac:dyDescent="0.2">
      <c r="A30" s="104"/>
      <c r="B30" s="105"/>
      <c r="C30" s="106"/>
      <c r="D30" s="106"/>
      <c r="E30" s="107"/>
      <c r="F30" s="1"/>
    </row>
    <row r="31" spans="1:6" ht="19.5" customHeight="1" x14ac:dyDescent="0.2">
      <c r="A31" s="71" t="s">
        <v>124</v>
      </c>
      <c r="B31" s="72">
        <f>SUM(B12:B30)</f>
        <v>31928.469999999994</v>
      </c>
      <c r="C31" s="128" t="str">
        <f>IF(SUBTOTAL(3,B12:B30)=SUBTOTAL(103,B12:B30),'Summary and sign-off'!$A$48,'Summary and sign-off'!$A$49)</f>
        <v>Check - there are no hidden rows with data</v>
      </c>
      <c r="D31" s="171" t="str">
        <f>IF('Summary and sign-off'!F55='Summary and sign-off'!F54,'Summary and sign-off'!A51,'Summary and sign-off'!A50)</f>
        <v>Check - each entry provides sufficient information</v>
      </c>
      <c r="E31" s="171"/>
      <c r="F31" s="17"/>
    </row>
    <row r="32" spans="1:6" ht="10.5" customHeight="1" x14ac:dyDescent="0.2">
      <c r="A32" s="17"/>
      <c r="B32" s="19"/>
      <c r="C32" s="17"/>
      <c r="D32" s="17"/>
      <c r="E32" s="17"/>
      <c r="F32" s="17"/>
    </row>
    <row r="33" spans="1:6" ht="24.75" customHeight="1" x14ac:dyDescent="0.2">
      <c r="A33" s="173" t="s">
        <v>125</v>
      </c>
      <c r="B33" s="173"/>
      <c r="C33" s="173"/>
      <c r="D33" s="173"/>
      <c r="E33" s="173"/>
      <c r="F33" s="29"/>
    </row>
    <row r="34" spans="1:6" ht="32.450000000000003" customHeight="1" x14ac:dyDescent="0.2">
      <c r="A34" s="24" t="s">
        <v>119</v>
      </c>
      <c r="B34" s="24" t="s">
        <v>63</v>
      </c>
      <c r="C34" s="24" t="s">
        <v>126</v>
      </c>
      <c r="D34" s="24" t="s">
        <v>122</v>
      </c>
      <c r="E34" s="24" t="s">
        <v>123</v>
      </c>
      <c r="F34" s="30"/>
    </row>
    <row r="35" spans="1:6" s="2" customFormat="1" x14ac:dyDescent="0.2">
      <c r="A35" s="117">
        <v>45211</v>
      </c>
      <c r="B35" s="118">
        <v>43.49</v>
      </c>
      <c r="C35" s="119" t="s">
        <v>278</v>
      </c>
      <c r="D35" s="119" t="s">
        <v>200</v>
      </c>
      <c r="E35" s="120" t="s">
        <v>184</v>
      </c>
      <c r="F35" s="1"/>
    </row>
    <row r="36" spans="1:6" s="2" customFormat="1" x14ac:dyDescent="0.2">
      <c r="A36" s="117">
        <v>45212</v>
      </c>
      <c r="B36" s="118">
        <v>71.17</v>
      </c>
      <c r="C36" s="147" t="s">
        <v>278</v>
      </c>
      <c r="D36" s="119" t="s">
        <v>279</v>
      </c>
      <c r="E36" s="120" t="s">
        <v>181</v>
      </c>
      <c r="F36" s="1"/>
    </row>
    <row r="37" spans="1:6" s="2" customFormat="1" x14ac:dyDescent="0.2">
      <c r="A37" s="117">
        <v>45212</v>
      </c>
      <c r="B37" s="118">
        <v>48.46</v>
      </c>
      <c r="C37" s="119" t="s">
        <v>280</v>
      </c>
      <c r="D37" s="119" t="s">
        <v>281</v>
      </c>
      <c r="E37" s="120" t="s">
        <v>181</v>
      </c>
      <c r="F37" s="1"/>
    </row>
    <row r="38" spans="1:6" s="2" customFormat="1" x14ac:dyDescent="0.2">
      <c r="A38" s="117">
        <v>45212</v>
      </c>
      <c r="B38" s="118">
        <v>569.94000000000005</v>
      </c>
      <c r="C38" s="119" t="s">
        <v>280</v>
      </c>
      <c r="D38" s="119" t="s">
        <v>180</v>
      </c>
      <c r="E38" s="120" t="s">
        <v>181</v>
      </c>
      <c r="F38" s="1"/>
    </row>
    <row r="39" spans="1:6" s="2" customFormat="1" x14ac:dyDescent="0.2">
      <c r="A39" s="117">
        <v>45216</v>
      </c>
      <c r="B39" s="118">
        <v>24.55</v>
      </c>
      <c r="C39" s="119" t="s">
        <v>282</v>
      </c>
      <c r="D39" s="119" t="s">
        <v>283</v>
      </c>
      <c r="E39" s="120" t="s">
        <v>184</v>
      </c>
      <c r="F39" s="1"/>
    </row>
    <row r="40" spans="1:6" s="2" customFormat="1" x14ac:dyDescent="0.2">
      <c r="A40" s="117">
        <v>45216</v>
      </c>
      <c r="B40" s="118">
        <v>12.24</v>
      </c>
      <c r="C40" s="147" t="s">
        <v>282</v>
      </c>
      <c r="D40" s="119" t="s">
        <v>284</v>
      </c>
      <c r="E40" s="120" t="s">
        <v>184</v>
      </c>
      <c r="F40" s="1"/>
    </row>
    <row r="41" spans="1:6" s="133" customFormat="1" x14ac:dyDescent="0.2">
      <c r="A41" s="140">
        <v>45327</v>
      </c>
      <c r="B41" s="141">
        <v>46</v>
      </c>
      <c r="C41" s="142" t="s">
        <v>294</v>
      </c>
      <c r="D41" s="142" t="s">
        <v>204</v>
      </c>
      <c r="E41" s="143"/>
      <c r="F41" s="132"/>
    </row>
    <row r="42" spans="1:6" s="133" customFormat="1" x14ac:dyDescent="0.2">
      <c r="A42" s="140">
        <v>45366</v>
      </c>
      <c r="B42" s="141">
        <v>31.46</v>
      </c>
      <c r="C42" s="147" t="s">
        <v>285</v>
      </c>
      <c r="D42" s="142" t="s">
        <v>200</v>
      </c>
      <c r="E42" s="143" t="s">
        <v>205</v>
      </c>
      <c r="F42" s="132"/>
    </row>
    <row r="43" spans="1:6" s="133" customFormat="1" x14ac:dyDescent="0.2">
      <c r="A43" s="140">
        <v>45366</v>
      </c>
      <c r="B43" s="141">
        <v>89.7</v>
      </c>
      <c r="C43" s="147" t="s">
        <v>285</v>
      </c>
      <c r="D43" s="142" t="s">
        <v>182</v>
      </c>
      <c r="E43" s="143" t="s">
        <v>206</v>
      </c>
      <c r="F43" s="132"/>
    </row>
    <row r="44" spans="1:6" s="133" customFormat="1" x14ac:dyDescent="0.2">
      <c r="A44" s="140">
        <v>45366</v>
      </c>
      <c r="B44" s="141">
        <v>468.59</v>
      </c>
      <c r="C44" s="147" t="s">
        <v>285</v>
      </c>
      <c r="D44" s="142" t="s">
        <v>207</v>
      </c>
      <c r="E44" s="143" t="s">
        <v>206</v>
      </c>
      <c r="F44" s="132"/>
    </row>
    <row r="45" spans="1:6" s="133" customFormat="1" x14ac:dyDescent="0.2">
      <c r="A45" s="140">
        <v>45366</v>
      </c>
      <c r="B45" s="141">
        <v>17.079999999999998</v>
      </c>
      <c r="C45" s="147" t="s">
        <v>285</v>
      </c>
      <c r="D45" s="142" t="s">
        <v>182</v>
      </c>
      <c r="E45" s="143" t="s">
        <v>206</v>
      </c>
      <c r="F45" s="132"/>
    </row>
    <row r="46" spans="1:6" s="2" customFormat="1" x14ac:dyDescent="0.2">
      <c r="F46" s="1"/>
    </row>
    <row r="47" spans="1:6" s="2" customFormat="1" hidden="1" x14ac:dyDescent="0.2">
      <c r="A47" s="108"/>
      <c r="B47" s="109"/>
      <c r="C47" s="110"/>
      <c r="D47" s="110"/>
      <c r="E47" s="111"/>
      <c r="F47" s="1"/>
    </row>
    <row r="48" spans="1:6" ht="19.5" customHeight="1" x14ac:dyDescent="0.2">
      <c r="A48" s="71" t="s">
        <v>127</v>
      </c>
      <c r="B48" s="72">
        <f>SUM(B35:B47)</f>
        <v>1422.68</v>
      </c>
      <c r="C48" s="128" t="str">
        <f>IF(SUBTOTAL(3,B35:B47)=SUBTOTAL(103,B35:B47),'Summary and sign-off'!$A$48,'Summary and sign-off'!$A$49)</f>
        <v>Check - there are no hidden rows with data</v>
      </c>
      <c r="D48" s="171" t="str">
        <f>IF('Summary and sign-off'!F56='Summary and sign-off'!F54,'Summary and sign-off'!A51,'Summary and sign-off'!A50)</f>
        <v>Check - each entry provides sufficient information</v>
      </c>
      <c r="E48" s="171"/>
      <c r="F48" s="17"/>
    </row>
    <row r="49" spans="1:6" ht="10.5" customHeight="1" x14ac:dyDescent="0.2">
      <c r="A49" s="17"/>
      <c r="B49" s="19"/>
      <c r="C49" s="17"/>
      <c r="D49" s="17"/>
      <c r="E49" s="17"/>
      <c r="F49" s="17"/>
    </row>
    <row r="50" spans="1:6" ht="24.75" customHeight="1" x14ac:dyDescent="0.2">
      <c r="A50" s="173" t="s">
        <v>128</v>
      </c>
      <c r="B50" s="173"/>
      <c r="C50" s="173"/>
      <c r="D50" s="173"/>
      <c r="E50" s="173"/>
      <c r="F50" s="17"/>
    </row>
    <row r="51" spans="1:6" ht="27" customHeight="1" x14ac:dyDescent="0.2">
      <c r="A51" s="24" t="s">
        <v>119</v>
      </c>
      <c r="B51" s="24" t="s">
        <v>63</v>
      </c>
      <c r="C51" s="24" t="s">
        <v>129</v>
      </c>
      <c r="D51" s="24" t="s">
        <v>130</v>
      </c>
      <c r="E51" s="24" t="s">
        <v>123</v>
      </c>
      <c r="F51" s="28"/>
    </row>
    <row r="52" spans="1:6" s="2" customFormat="1" x14ac:dyDescent="0.2">
      <c r="A52" s="117">
        <v>45110</v>
      </c>
      <c r="B52" s="118">
        <v>17.149999999999999</v>
      </c>
      <c r="C52" s="119" t="s">
        <v>183</v>
      </c>
      <c r="D52" s="119" t="s">
        <v>188</v>
      </c>
      <c r="E52" s="120" t="s">
        <v>184</v>
      </c>
      <c r="F52" s="1"/>
    </row>
    <row r="53" spans="1:6" s="2" customFormat="1" x14ac:dyDescent="0.2">
      <c r="A53" s="117">
        <v>45110</v>
      </c>
      <c r="B53" s="118">
        <v>15.89</v>
      </c>
      <c r="C53" s="119" t="s">
        <v>183</v>
      </c>
      <c r="D53" s="119" t="s">
        <v>187</v>
      </c>
      <c r="E53" s="120" t="s">
        <v>184</v>
      </c>
      <c r="F53" s="1"/>
    </row>
    <row r="54" spans="1:6" s="2" customFormat="1" x14ac:dyDescent="0.2">
      <c r="A54" s="117">
        <v>45135</v>
      </c>
      <c r="B54" s="118">
        <v>22.69</v>
      </c>
      <c r="C54" s="119" t="s">
        <v>185</v>
      </c>
      <c r="D54" s="119" t="s">
        <v>189</v>
      </c>
      <c r="E54" s="120" t="s">
        <v>184</v>
      </c>
      <c r="F54" s="1"/>
    </row>
    <row r="55" spans="1:6" s="2" customFormat="1" x14ac:dyDescent="0.2">
      <c r="A55" s="117">
        <v>45180</v>
      </c>
      <c r="B55" s="118">
        <v>17.13</v>
      </c>
      <c r="C55" s="119" t="s">
        <v>286</v>
      </c>
      <c r="D55" s="119" t="s">
        <v>187</v>
      </c>
      <c r="E55" s="120" t="s">
        <v>184</v>
      </c>
      <c r="F55" s="1"/>
    </row>
    <row r="56" spans="1:6" s="2" customFormat="1" x14ac:dyDescent="0.2">
      <c r="A56" s="117">
        <v>45180</v>
      </c>
      <c r="B56" s="118">
        <v>31.19</v>
      </c>
      <c r="C56" s="119" t="s">
        <v>186</v>
      </c>
      <c r="D56" s="119" t="s">
        <v>190</v>
      </c>
      <c r="E56" s="120" t="s">
        <v>184</v>
      </c>
      <c r="F56" s="1"/>
    </row>
    <row r="57" spans="1:6" s="139" customFormat="1" x14ac:dyDescent="0.2">
      <c r="A57" s="145">
        <v>45345</v>
      </c>
      <c r="B57" s="146">
        <v>19.05</v>
      </c>
      <c r="C57" s="147" t="s">
        <v>291</v>
      </c>
      <c r="D57" s="147" t="s">
        <v>182</v>
      </c>
      <c r="E57" s="148" t="s">
        <v>205</v>
      </c>
      <c r="F57" s="138"/>
    </row>
    <row r="58" spans="1:6" s="139" customFormat="1" x14ac:dyDescent="0.2">
      <c r="A58" s="145">
        <v>45391</v>
      </c>
      <c r="B58" s="146">
        <v>17.3</v>
      </c>
      <c r="C58" s="147" t="s">
        <v>290</v>
      </c>
      <c r="D58" s="147" t="s">
        <v>200</v>
      </c>
      <c r="E58" s="148" t="s">
        <v>205</v>
      </c>
      <c r="F58" s="138"/>
    </row>
    <row r="59" spans="1:6" s="139" customFormat="1" x14ac:dyDescent="0.2">
      <c r="A59" s="145">
        <v>45401</v>
      </c>
      <c r="B59" s="146">
        <v>18.97</v>
      </c>
      <c r="C59" s="147" t="s">
        <v>289</v>
      </c>
      <c r="D59" s="147" t="s">
        <v>182</v>
      </c>
      <c r="E59" s="148" t="s">
        <v>205</v>
      </c>
      <c r="F59" s="138"/>
    </row>
    <row r="60" spans="1:6" s="139" customFormat="1" x14ac:dyDescent="0.2">
      <c r="A60" s="145">
        <v>45401</v>
      </c>
      <c r="B60" s="146">
        <v>17.850000000000001</v>
      </c>
      <c r="C60" s="147" t="s">
        <v>289</v>
      </c>
      <c r="D60" s="147" t="s">
        <v>182</v>
      </c>
      <c r="E60" s="148" t="s">
        <v>205</v>
      </c>
      <c r="F60" s="138"/>
    </row>
    <row r="61" spans="1:6" s="139" customFormat="1" x14ac:dyDescent="0.2">
      <c r="A61" s="145">
        <v>45429</v>
      </c>
      <c r="B61" s="146">
        <v>16.41</v>
      </c>
      <c r="C61" s="147" t="s">
        <v>287</v>
      </c>
      <c r="D61" s="147" t="s">
        <v>182</v>
      </c>
      <c r="E61" s="148" t="s">
        <v>205</v>
      </c>
      <c r="F61" s="138"/>
    </row>
    <row r="62" spans="1:6" s="2" customFormat="1" x14ac:dyDescent="0.2">
      <c r="A62" s="145">
        <v>45429</v>
      </c>
      <c r="B62" s="146">
        <v>18.13</v>
      </c>
      <c r="C62" s="147" t="s">
        <v>287</v>
      </c>
      <c r="D62" s="147" t="s">
        <v>182</v>
      </c>
      <c r="E62" s="148" t="s">
        <v>205</v>
      </c>
      <c r="F62" s="1"/>
    </row>
    <row r="63" spans="1:6" s="2" customFormat="1" x14ac:dyDescent="0.2">
      <c r="A63" s="145">
        <v>45468</v>
      </c>
      <c r="B63" s="146">
        <v>15.93</v>
      </c>
      <c r="C63" s="147" t="s">
        <v>288</v>
      </c>
      <c r="D63" s="147" t="s">
        <v>182</v>
      </c>
      <c r="E63" s="148" t="s">
        <v>205</v>
      </c>
      <c r="F63" s="1"/>
    </row>
    <row r="64" spans="1:6" s="2" customFormat="1" x14ac:dyDescent="0.2">
      <c r="A64" s="145">
        <v>45468</v>
      </c>
      <c r="B64" s="146">
        <v>18.57</v>
      </c>
      <c r="C64" s="147" t="s">
        <v>288</v>
      </c>
      <c r="D64" s="147" t="s">
        <v>182</v>
      </c>
      <c r="E64" s="148" t="s">
        <v>205</v>
      </c>
      <c r="F64" s="1"/>
    </row>
    <row r="65" spans="1:6" s="2" customFormat="1" hidden="1" x14ac:dyDescent="0.2">
      <c r="A65" s="94"/>
      <c r="B65" s="95"/>
      <c r="C65" s="96"/>
      <c r="D65" s="96"/>
      <c r="E65" s="97"/>
      <c r="F65" s="1"/>
    </row>
    <row r="66" spans="1:6" ht="19.5" customHeight="1" x14ac:dyDescent="0.2">
      <c r="A66" s="71" t="s">
        <v>131</v>
      </c>
      <c r="B66" s="72">
        <f>SUM(B52:B65)</f>
        <v>246.26</v>
      </c>
      <c r="C66" s="128" t="str">
        <f>IF(SUBTOTAL(3,B52:B65)=SUBTOTAL(103,B52:B65),'Summary and sign-off'!$A$48,'Summary and sign-off'!$A$49)</f>
        <v>Check - there are no hidden rows with data</v>
      </c>
      <c r="D66" s="171" t="str">
        <f>IF('Summary and sign-off'!F57='Summary and sign-off'!F54,'Summary and sign-off'!A51,'Summary and sign-off'!A50)</f>
        <v>Check - each entry provides sufficient information</v>
      </c>
      <c r="E66" s="171"/>
      <c r="F66" s="17"/>
    </row>
    <row r="67" spans="1:6" ht="10.5" customHeight="1" x14ac:dyDescent="0.2">
      <c r="A67" s="17"/>
      <c r="B67" s="57"/>
      <c r="C67" s="19"/>
      <c r="D67" s="17"/>
      <c r="E67" s="17"/>
      <c r="F67" s="17"/>
    </row>
    <row r="68" spans="1:6" ht="34.5" customHeight="1" x14ac:dyDescent="0.2">
      <c r="A68" s="31" t="s">
        <v>132</v>
      </c>
      <c r="B68" s="58">
        <f>B31+B48+B66</f>
        <v>33597.409999999996</v>
      </c>
      <c r="C68" s="32"/>
      <c r="D68" s="32"/>
      <c r="E68" s="32"/>
      <c r="F68" s="17"/>
    </row>
    <row r="69" spans="1:6" x14ac:dyDescent="0.2">
      <c r="A69" s="17"/>
      <c r="B69" s="19"/>
      <c r="C69" s="17"/>
      <c r="D69" s="17"/>
      <c r="E69" s="17"/>
      <c r="F69" s="17"/>
    </row>
    <row r="70" spans="1:6" x14ac:dyDescent="0.2">
      <c r="A70" s="18" t="s">
        <v>74</v>
      </c>
      <c r="B70" s="19"/>
      <c r="C70" s="17"/>
      <c r="D70" s="17"/>
      <c r="E70" s="17"/>
      <c r="F70" s="17"/>
    </row>
    <row r="71" spans="1:6" ht="12.6" customHeight="1" x14ac:dyDescent="0.2">
      <c r="A71" s="20" t="s">
        <v>133</v>
      </c>
      <c r="F71" s="17"/>
    </row>
    <row r="72" spans="1:6" ht="12.95" customHeight="1" x14ac:dyDescent="0.2">
      <c r="A72" s="20" t="s">
        <v>134</v>
      </c>
      <c r="B72" s="17"/>
      <c r="D72" s="17"/>
      <c r="F72" s="17"/>
    </row>
    <row r="73" spans="1:6" x14ac:dyDescent="0.2">
      <c r="A73" s="20" t="s">
        <v>135</v>
      </c>
      <c r="F73" s="17"/>
    </row>
    <row r="74" spans="1:6" x14ac:dyDescent="0.2">
      <c r="A74" s="20" t="s">
        <v>80</v>
      </c>
      <c r="B74" s="19"/>
      <c r="C74" s="17"/>
      <c r="D74" s="17"/>
      <c r="E74" s="17"/>
      <c r="F74" s="17"/>
    </row>
    <row r="75" spans="1:6" ht="12.95" customHeight="1" x14ac:dyDescent="0.2">
      <c r="A75" s="20" t="s">
        <v>136</v>
      </c>
      <c r="B75" s="17"/>
      <c r="D75" s="17"/>
      <c r="F75" s="17"/>
    </row>
    <row r="76" spans="1:6" x14ac:dyDescent="0.2">
      <c r="A76" s="20" t="s">
        <v>137</v>
      </c>
      <c r="F76" s="17"/>
    </row>
    <row r="77" spans="1:6" x14ac:dyDescent="0.2">
      <c r="A77" s="20" t="s">
        <v>138</v>
      </c>
      <c r="B77" s="20"/>
      <c r="C77" s="20"/>
      <c r="D77" s="20"/>
      <c r="F77" s="17"/>
    </row>
    <row r="78" spans="1:6" x14ac:dyDescent="0.2">
      <c r="A78" s="26"/>
      <c r="B78" s="17"/>
      <c r="C78" s="17"/>
      <c r="D78" s="17"/>
      <c r="E78" s="17"/>
      <c r="F78" s="17"/>
    </row>
    <row r="79" spans="1:6" hidden="1" x14ac:dyDescent="0.2">
      <c r="A79" s="26"/>
      <c r="B79" s="17"/>
      <c r="C79" s="17"/>
      <c r="D79" s="17"/>
      <c r="E79" s="17"/>
      <c r="F79" s="17"/>
    </row>
    <row r="81" spans="1:6" x14ac:dyDescent="0.2"/>
    <row r="82" spans="1:6" x14ac:dyDescent="0.2"/>
    <row r="83" spans="1:6" x14ac:dyDescent="0.2"/>
    <row r="84" spans="1:6" ht="12.75" hidden="1" customHeight="1" x14ac:dyDescent="0.2"/>
    <row r="85" spans="1:6" x14ac:dyDescent="0.2"/>
    <row r="86" spans="1:6" x14ac:dyDescent="0.2"/>
    <row r="87" spans="1:6" hidden="1" x14ac:dyDescent="0.2">
      <c r="A87" s="26"/>
      <c r="B87" s="17"/>
      <c r="C87" s="17"/>
      <c r="D87" s="17"/>
      <c r="E87" s="17"/>
      <c r="F87" s="17"/>
    </row>
    <row r="88" spans="1:6" hidden="1" x14ac:dyDescent="0.2">
      <c r="A88" s="26"/>
      <c r="B88" s="17"/>
      <c r="C88" s="17"/>
      <c r="D88" s="17"/>
      <c r="E88" s="17"/>
      <c r="F88" s="17"/>
    </row>
    <row r="89" spans="1:6" hidden="1" x14ac:dyDescent="0.2">
      <c r="A89" s="26"/>
      <c r="B89" s="17"/>
      <c r="C89" s="17"/>
      <c r="D89" s="17"/>
      <c r="E89" s="17"/>
      <c r="F89" s="17"/>
    </row>
    <row r="90" spans="1:6" hidden="1" x14ac:dyDescent="0.2">
      <c r="A90" s="26"/>
      <c r="B90" s="17"/>
      <c r="C90" s="17"/>
      <c r="D90" s="17"/>
      <c r="E90" s="17"/>
      <c r="F90" s="17"/>
    </row>
    <row r="91" spans="1:6" hidden="1" x14ac:dyDescent="0.2">
      <c r="A91" s="26"/>
      <c r="B91" s="17"/>
      <c r="C91" s="17"/>
      <c r="D91" s="17"/>
      <c r="E91" s="17"/>
      <c r="F91" s="17"/>
    </row>
    <row r="92" spans="1:6" x14ac:dyDescent="0.2"/>
    <row r="93" spans="1:6" x14ac:dyDescent="0.2"/>
    <row r="94" spans="1:6" x14ac:dyDescent="0.2"/>
    <row r="95" spans="1:6" x14ac:dyDescent="0.2"/>
    <row r="96" spans="1:6" x14ac:dyDescent="0.2"/>
    <row r="97" x14ac:dyDescent="0.2"/>
  </sheetData>
  <sheetProtection sheet="1" formatCells="0" formatRows="0" insertColumns="0" insertRows="0" deleteRows="0"/>
  <mergeCells count="15">
    <mergeCell ref="B7:E7"/>
    <mergeCell ref="B5:E5"/>
    <mergeCell ref="D66:E66"/>
    <mergeCell ref="A1:E1"/>
    <mergeCell ref="A33:E33"/>
    <mergeCell ref="A50:E50"/>
    <mergeCell ref="B2:E2"/>
    <mergeCell ref="B3:E3"/>
    <mergeCell ref="B4:E4"/>
    <mergeCell ref="A8:E8"/>
    <mergeCell ref="A9:E9"/>
    <mergeCell ref="B6:E6"/>
    <mergeCell ref="D31:E31"/>
    <mergeCell ref="D48:E48"/>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52 A12 A30 A65 A24 A47"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51 A3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3:A24 A53:A61 A62:A64 A13:A29 A35:A4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B52:B61 B62:B65 B35:B45 B12:B30 B47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72" t="s">
        <v>110</v>
      </c>
      <c r="B1" s="172"/>
      <c r="C1" s="172"/>
      <c r="D1" s="172"/>
      <c r="E1" s="172"/>
    </row>
    <row r="2" spans="1:6" ht="21" customHeight="1" x14ac:dyDescent="0.2">
      <c r="A2" s="3" t="s">
        <v>111</v>
      </c>
      <c r="B2" s="170" t="str">
        <f>'Summary and sign-off'!B2:F2</f>
        <v>Ministry of Health</v>
      </c>
      <c r="C2" s="170"/>
      <c r="D2" s="170"/>
      <c r="E2" s="170"/>
    </row>
    <row r="3" spans="1:6" ht="31.5" x14ac:dyDescent="0.2">
      <c r="A3" s="3" t="s">
        <v>112</v>
      </c>
      <c r="B3" s="170" t="str">
        <f>'Summary and sign-off'!B3:F3</f>
        <v>Dr Diana Sarfati</v>
      </c>
      <c r="C3" s="170"/>
      <c r="D3" s="170"/>
      <c r="E3" s="170"/>
    </row>
    <row r="4" spans="1:6" ht="21" customHeight="1" x14ac:dyDescent="0.2">
      <c r="A4" s="3" t="s">
        <v>113</v>
      </c>
      <c r="B4" s="170">
        <f>'Summary and sign-off'!B4:F4</f>
        <v>45108</v>
      </c>
      <c r="C4" s="170"/>
      <c r="D4" s="170"/>
      <c r="E4" s="170"/>
    </row>
    <row r="5" spans="1:6" ht="21" customHeight="1" x14ac:dyDescent="0.2">
      <c r="A5" s="3" t="s">
        <v>114</v>
      </c>
      <c r="B5" s="170">
        <f>'Summary and sign-off'!B5:F5</f>
        <v>45473</v>
      </c>
      <c r="C5" s="170"/>
      <c r="D5" s="170"/>
      <c r="E5" s="170"/>
    </row>
    <row r="6" spans="1:6" ht="21" customHeight="1" x14ac:dyDescent="0.2">
      <c r="A6" s="3" t="s">
        <v>115</v>
      </c>
      <c r="B6" s="165" t="s">
        <v>81</v>
      </c>
      <c r="C6" s="165"/>
      <c r="D6" s="165"/>
      <c r="E6" s="165"/>
    </row>
    <row r="7" spans="1:6" ht="21" customHeight="1" x14ac:dyDescent="0.2">
      <c r="A7" s="3" t="s">
        <v>56</v>
      </c>
      <c r="B7" s="165" t="s">
        <v>84</v>
      </c>
      <c r="C7" s="165"/>
      <c r="D7" s="165"/>
      <c r="E7" s="165"/>
    </row>
    <row r="8" spans="1:6" ht="35.25" customHeight="1" x14ac:dyDescent="0.25">
      <c r="A8" s="181" t="s">
        <v>139</v>
      </c>
      <c r="B8" s="181"/>
      <c r="C8" s="182"/>
      <c r="D8" s="182"/>
      <c r="E8" s="182"/>
      <c r="F8" s="27"/>
    </row>
    <row r="9" spans="1:6" ht="35.25" customHeight="1" x14ac:dyDescent="0.25">
      <c r="A9" s="179" t="s">
        <v>140</v>
      </c>
      <c r="B9" s="180"/>
      <c r="C9" s="180"/>
      <c r="D9" s="180"/>
      <c r="E9" s="180"/>
      <c r="F9" s="27"/>
    </row>
    <row r="10" spans="1:6" ht="27" customHeight="1" x14ac:dyDescent="0.2">
      <c r="A10" s="24" t="s">
        <v>141</v>
      </c>
      <c r="B10" s="24" t="s">
        <v>63</v>
      </c>
      <c r="C10" s="24" t="s">
        <v>142</v>
      </c>
      <c r="D10" s="24" t="s">
        <v>143</v>
      </c>
      <c r="E10" s="24" t="s">
        <v>123</v>
      </c>
      <c r="F10" s="20"/>
    </row>
    <row r="11" spans="1:6" s="2" customFormat="1" x14ac:dyDescent="0.2">
      <c r="A11" s="163" t="s">
        <v>269</v>
      </c>
      <c r="B11" s="118"/>
      <c r="C11" s="122"/>
      <c r="D11" s="122"/>
      <c r="E11" s="123"/>
    </row>
    <row r="12" spans="1:6" s="2" customFormat="1" x14ac:dyDescent="0.2">
      <c r="A12" s="117"/>
      <c r="B12" s="118"/>
      <c r="C12" s="122"/>
      <c r="D12" s="122"/>
      <c r="E12" s="123"/>
    </row>
    <row r="13" spans="1:6" s="2" customFormat="1" x14ac:dyDescent="0.2">
      <c r="A13" s="117"/>
      <c r="B13" s="118"/>
      <c r="C13" s="122"/>
      <c r="D13" s="122"/>
      <c r="E13" s="123"/>
    </row>
    <row r="14" spans="1:6" s="2" customFormat="1" x14ac:dyDescent="0.2">
      <c r="A14" s="117"/>
      <c r="B14" s="118"/>
      <c r="C14" s="122"/>
      <c r="D14" s="122"/>
      <c r="E14" s="123"/>
    </row>
    <row r="15" spans="1:6" s="2" customFormat="1" x14ac:dyDescent="0.2">
      <c r="A15" s="117"/>
      <c r="B15" s="118"/>
      <c r="C15" s="122"/>
      <c r="D15" s="122"/>
      <c r="E15" s="123"/>
    </row>
    <row r="16" spans="1:6" s="2" customFormat="1" x14ac:dyDescent="0.2">
      <c r="A16" s="117"/>
      <c r="B16" s="118"/>
      <c r="C16" s="122"/>
      <c r="D16" s="122"/>
      <c r="E16" s="123"/>
    </row>
    <row r="17" spans="1:6" s="2" customFormat="1" x14ac:dyDescent="0.2">
      <c r="A17" s="117"/>
      <c r="B17" s="118"/>
      <c r="C17" s="122"/>
      <c r="D17" s="122"/>
      <c r="E17" s="123"/>
    </row>
    <row r="18" spans="1:6" s="2" customFormat="1" x14ac:dyDescent="0.2">
      <c r="A18" s="117"/>
      <c r="B18" s="118"/>
      <c r="C18" s="122"/>
      <c r="D18" s="122"/>
      <c r="E18" s="123"/>
    </row>
    <row r="19" spans="1:6" s="2" customFormat="1" x14ac:dyDescent="0.2">
      <c r="A19" s="117"/>
      <c r="B19" s="118"/>
      <c r="C19" s="122"/>
      <c r="D19" s="122"/>
      <c r="E19" s="123"/>
    </row>
    <row r="20" spans="1:6" s="2" customFormat="1" x14ac:dyDescent="0.2">
      <c r="A20" s="117"/>
      <c r="B20" s="118"/>
      <c r="C20" s="122"/>
      <c r="D20" s="122"/>
      <c r="E20" s="123"/>
    </row>
    <row r="21" spans="1:6" s="2" customFormat="1" x14ac:dyDescent="0.2">
      <c r="A21" s="117"/>
      <c r="B21" s="118"/>
      <c r="C21" s="122"/>
      <c r="D21" s="122"/>
      <c r="E21" s="123"/>
    </row>
    <row r="22" spans="1:6" s="2" customFormat="1" x14ac:dyDescent="0.2">
      <c r="A22" s="121"/>
      <c r="B22" s="118"/>
      <c r="C22" s="122"/>
      <c r="D22" s="122"/>
      <c r="E22" s="123"/>
    </row>
    <row r="23" spans="1:6" s="2" customFormat="1" x14ac:dyDescent="0.2">
      <c r="A23" s="121"/>
      <c r="B23" s="118"/>
      <c r="C23" s="122"/>
      <c r="D23" s="122"/>
      <c r="E23" s="123"/>
    </row>
    <row r="24" spans="1:6" s="2" customFormat="1" ht="11.25" hidden="1" customHeight="1" x14ac:dyDescent="0.2">
      <c r="A24" s="98"/>
      <c r="B24" s="95"/>
      <c r="C24" s="99"/>
      <c r="D24" s="99"/>
      <c r="E24" s="100"/>
    </row>
    <row r="25" spans="1:6" ht="34.5" customHeight="1" x14ac:dyDescent="0.2">
      <c r="A25" s="53" t="s">
        <v>144</v>
      </c>
      <c r="B25" s="62">
        <f>SUM(B11:B24)</f>
        <v>0</v>
      </c>
      <c r="C25" s="70" t="str">
        <f>IF(SUBTOTAL(3,B11:B24)=SUBTOTAL(103,B11:B24),'Summary and sign-off'!$A$48,'Summary and sign-off'!$A$49)</f>
        <v>Check - there are no hidden rows with data</v>
      </c>
      <c r="D25" s="171" t="str">
        <f>IF('Summary and sign-off'!F58='Summary and sign-off'!F54,'Summary and sign-off'!A51,'Summary and sign-off'!A50)</f>
        <v>Check - each entry provides sufficient information</v>
      </c>
      <c r="E25" s="171"/>
      <c r="F25" s="2"/>
    </row>
    <row r="26" spans="1:6" x14ac:dyDescent="0.2">
      <c r="A26" s="18"/>
      <c r="B26" s="17"/>
      <c r="C26" s="17"/>
      <c r="D26" s="17"/>
      <c r="E26" s="17"/>
    </row>
    <row r="27" spans="1:6" x14ac:dyDescent="0.2">
      <c r="A27" s="18" t="s">
        <v>74</v>
      </c>
      <c r="B27" s="19"/>
      <c r="C27" s="17"/>
      <c r="D27" s="17"/>
      <c r="E27" s="17"/>
    </row>
    <row r="28" spans="1:6" ht="12.75" customHeight="1" x14ac:dyDescent="0.2">
      <c r="A28" s="20" t="s">
        <v>145</v>
      </c>
      <c r="B28" s="20"/>
      <c r="C28" s="20"/>
      <c r="D28" s="20"/>
      <c r="E28" s="20"/>
    </row>
    <row r="29" spans="1:6" x14ac:dyDescent="0.2">
      <c r="A29" s="20" t="s">
        <v>146</v>
      </c>
      <c r="B29" s="20"/>
      <c r="C29" s="28"/>
      <c r="D29" s="28"/>
      <c r="E29" s="28"/>
    </row>
    <row r="30" spans="1:6" x14ac:dyDescent="0.2">
      <c r="A30" s="20" t="s">
        <v>80</v>
      </c>
      <c r="B30" s="19"/>
      <c r="C30" s="17"/>
      <c r="D30" s="17"/>
      <c r="E30" s="17"/>
      <c r="F30" s="17"/>
    </row>
    <row r="31" spans="1:6" x14ac:dyDescent="0.2">
      <c r="A31" s="20" t="s">
        <v>147</v>
      </c>
      <c r="B31" s="20"/>
      <c r="C31" s="28"/>
      <c r="D31" s="28"/>
      <c r="E31" s="28"/>
    </row>
    <row r="32" spans="1:6" ht="12.75" customHeight="1" x14ac:dyDescent="0.2">
      <c r="A32" s="20" t="s">
        <v>148</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0"/>
  <sheetViews>
    <sheetView zoomScaleNormal="100" workbookViewId="0">
      <selection sqref="A1:E1"/>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72" t="s">
        <v>110</v>
      </c>
      <c r="B1" s="172"/>
      <c r="C1" s="172"/>
      <c r="D1" s="172"/>
      <c r="E1" s="172"/>
    </row>
    <row r="2" spans="1:6" ht="21" customHeight="1" x14ac:dyDescent="0.2">
      <c r="A2" s="3" t="s">
        <v>111</v>
      </c>
      <c r="B2" s="170" t="str">
        <f>'Summary and sign-off'!B2:F2</f>
        <v>Ministry of Health</v>
      </c>
      <c r="C2" s="170"/>
      <c r="D2" s="170"/>
      <c r="E2" s="170"/>
    </row>
    <row r="3" spans="1:6" ht="31.5" x14ac:dyDescent="0.2">
      <c r="A3" s="3" t="s">
        <v>149</v>
      </c>
      <c r="B3" s="170" t="str">
        <f>'Summary and sign-off'!B3:F3</f>
        <v>Dr Diana Sarfati</v>
      </c>
      <c r="C3" s="170"/>
      <c r="D3" s="170"/>
      <c r="E3" s="170"/>
    </row>
    <row r="4" spans="1:6" ht="21" customHeight="1" x14ac:dyDescent="0.2">
      <c r="A4" s="3" t="s">
        <v>113</v>
      </c>
      <c r="B4" s="170">
        <f>'Summary and sign-off'!B4:F4</f>
        <v>45108</v>
      </c>
      <c r="C4" s="170"/>
      <c r="D4" s="170"/>
      <c r="E4" s="170"/>
    </row>
    <row r="5" spans="1:6" ht="21" customHeight="1" x14ac:dyDescent="0.2">
      <c r="A5" s="3" t="s">
        <v>114</v>
      </c>
      <c r="B5" s="170">
        <f>'Summary and sign-off'!B5:F5</f>
        <v>45473</v>
      </c>
      <c r="C5" s="170"/>
      <c r="D5" s="170"/>
      <c r="E5" s="170"/>
    </row>
    <row r="6" spans="1:6" ht="21" customHeight="1" x14ac:dyDescent="0.2">
      <c r="A6" s="3" t="s">
        <v>115</v>
      </c>
      <c r="B6" s="165" t="s">
        <v>81</v>
      </c>
      <c r="C6" s="165"/>
      <c r="D6" s="165"/>
      <c r="E6" s="165"/>
      <c r="F6" s="23"/>
    </row>
    <row r="7" spans="1:6" ht="21" customHeight="1" x14ac:dyDescent="0.2">
      <c r="A7" s="3" t="s">
        <v>56</v>
      </c>
      <c r="B7" s="165" t="s">
        <v>84</v>
      </c>
      <c r="C7" s="165"/>
      <c r="D7" s="165"/>
      <c r="E7" s="165"/>
      <c r="F7" s="23"/>
    </row>
    <row r="8" spans="1:6" ht="35.25" customHeight="1" x14ac:dyDescent="0.2">
      <c r="A8" s="175" t="s">
        <v>150</v>
      </c>
      <c r="B8" s="175"/>
      <c r="C8" s="182"/>
      <c r="D8" s="182"/>
      <c r="E8" s="182"/>
    </row>
    <row r="9" spans="1:6" ht="35.25" customHeight="1" x14ac:dyDescent="0.2">
      <c r="A9" s="183" t="s">
        <v>151</v>
      </c>
      <c r="B9" s="184"/>
      <c r="C9" s="184"/>
      <c r="D9" s="184"/>
      <c r="E9" s="184"/>
    </row>
    <row r="10" spans="1:6" ht="27" customHeight="1" x14ac:dyDescent="0.2">
      <c r="A10" s="24" t="s">
        <v>119</v>
      </c>
      <c r="B10" s="24" t="s">
        <v>63</v>
      </c>
      <c r="C10" s="24" t="s">
        <v>152</v>
      </c>
      <c r="D10" s="24" t="s">
        <v>153</v>
      </c>
      <c r="E10" s="24" t="s">
        <v>123</v>
      </c>
      <c r="F10" s="20"/>
    </row>
    <row r="11" spans="1:6" s="2" customFormat="1" hidden="1" x14ac:dyDescent="0.2">
      <c r="A11" s="98"/>
      <c r="B11" s="95"/>
      <c r="C11" s="99"/>
      <c r="D11" s="99"/>
      <c r="E11" s="100"/>
    </row>
    <row r="12" spans="1:6" s="2" customFormat="1" x14ac:dyDescent="0.2">
      <c r="A12" s="117">
        <v>45132</v>
      </c>
      <c r="B12" s="118">
        <v>4.5999999999999996</v>
      </c>
      <c r="C12" s="122" t="s">
        <v>191</v>
      </c>
      <c r="D12" s="122" t="s">
        <v>192</v>
      </c>
      <c r="E12" s="123"/>
    </row>
    <row r="13" spans="1:6" s="2" customFormat="1" x14ac:dyDescent="0.2">
      <c r="A13" s="117">
        <v>45163</v>
      </c>
      <c r="B13" s="118">
        <v>4.5999999999999996</v>
      </c>
      <c r="C13" s="122" t="s">
        <v>193</v>
      </c>
      <c r="D13" s="122" t="s">
        <v>192</v>
      </c>
      <c r="E13" s="123"/>
    </row>
    <row r="14" spans="1:6" s="2" customFormat="1" x14ac:dyDescent="0.2">
      <c r="A14" s="117">
        <v>45195</v>
      </c>
      <c r="B14" s="118">
        <v>4.5999999999999996</v>
      </c>
      <c r="C14" s="122" t="s">
        <v>194</v>
      </c>
      <c r="D14" s="122" t="s">
        <v>192</v>
      </c>
      <c r="E14" s="123"/>
    </row>
    <row r="15" spans="1:6" s="2" customFormat="1" x14ac:dyDescent="0.2">
      <c r="A15" s="117">
        <v>45224</v>
      </c>
      <c r="B15" s="118">
        <v>4.5999999999999996</v>
      </c>
      <c r="C15" s="122" t="s">
        <v>195</v>
      </c>
      <c r="D15" s="122" t="s">
        <v>192</v>
      </c>
      <c r="E15" s="123"/>
    </row>
    <row r="16" spans="1:6" s="2" customFormat="1" x14ac:dyDescent="0.2">
      <c r="A16" s="117">
        <v>45253</v>
      </c>
      <c r="B16" s="118">
        <v>4.5999999999999996</v>
      </c>
      <c r="C16" s="122" t="s">
        <v>196</v>
      </c>
      <c r="D16" s="122" t="s">
        <v>192</v>
      </c>
      <c r="E16" s="123"/>
    </row>
    <row r="17" spans="1:6" s="2" customFormat="1" x14ac:dyDescent="0.2">
      <c r="A17" s="117">
        <v>45282</v>
      </c>
      <c r="B17" s="118">
        <v>4.5999999999999996</v>
      </c>
      <c r="C17" s="122" t="s">
        <v>197</v>
      </c>
      <c r="D17" s="122" t="s">
        <v>192</v>
      </c>
      <c r="E17" s="123"/>
    </row>
    <row r="18" spans="1:6" s="144" customFormat="1" x14ac:dyDescent="0.2">
      <c r="A18" s="150">
        <v>45312</v>
      </c>
      <c r="B18" s="151">
        <v>937.88</v>
      </c>
      <c r="C18" s="152" t="s">
        <v>208</v>
      </c>
      <c r="D18" s="152" t="s">
        <v>209</v>
      </c>
      <c r="E18" s="149"/>
    </row>
    <row r="19" spans="1:6" s="2" customFormat="1" x14ac:dyDescent="0.2">
      <c r="A19" s="150">
        <v>45316</v>
      </c>
      <c r="B19" s="151">
        <v>4.5999999999999996</v>
      </c>
      <c r="C19" s="152" t="s">
        <v>210</v>
      </c>
      <c r="D19" s="152" t="s">
        <v>192</v>
      </c>
      <c r="E19" s="123"/>
    </row>
    <row r="20" spans="1:6" s="2" customFormat="1" x14ac:dyDescent="0.2">
      <c r="A20" s="150">
        <v>45345</v>
      </c>
      <c r="B20" s="151">
        <v>4.5999999999999996</v>
      </c>
      <c r="C20" s="152" t="s">
        <v>211</v>
      </c>
      <c r="D20" s="152" t="s">
        <v>192</v>
      </c>
      <c r="E20" s="123"/>
    </row>
    <row r="21" spans="1:6" s="2" customFormat="1" x14ac:dyDescent="0.2">
      <c r="A21" s="150">
        <v>45376</v>
      </c>
      <c r="B21" s="151">
        <v>4.5999999999999996</v>
      </c>
      <c r="C21" s="152" t="s">
        <v>212</v>
      </c>
      <c r="D21" s="152" t="s">
        <v>192</v>
      </c>
      <c r="E21" s="123"/>
    </row>
    <row r="22" spans="1:6" s="2" customFormat="1" x14ac:dyDescent="0.2">
      <c r="A22" s="150">
        <v>45406</v>
      </c>
      <c r="B22" s="151">
        <v>4.5999999999999996</v>
      </c>
      <c r="C22" s="152" t="s">
        <v>213</v>
      </c>
      <c r="D22" s="152" t="s">
        <v>192</v>
      </c>
      <c r="E22" s="123"/>
    </row>
    <row r="23" spans="1:6" s="2" customFormat="1" x14ac:dyDescent="0.2">
      <c r="A23" s="150">
        <v>45439</v>
      </c>
      <c r="B23" s="151">
        <v>4.5999999999999996</v>
      </c>
      <c r="C23" s="152" t="s">
        <v>214</v>
      </c>
      <c r="D23" s="152" t="s">
        <v>192</v>
      </c>
      <c r="E23" s="123"/>
    </row>
    <row r="24" spans="1:6" s="2" customFormat="1" x14ac:dyDescent="0.2">
      <c r="A24" s="150">
        <v>45467</v>
      </c>
      <c r="B24" s="151">
        <v>4.5999999999999996</v>
      </c>
      <c r="C24" s="152" t="s">
        <v>215</v>
      </c>
      <c r="D24" s="152" t="s">
        <v>192</v>
      </c>
      <c r="E24" s="123"/>
    </row>
    <row r="25" spans="1:6" s="2" customFormat="1" hidden="1" x14ac:dyDescent="0.2">
      <c r="A25" s="98"/>
      <c r="B25" s="95"/>
      <c r="C25" s="99"/>
      <c r="D25" s="99"/>
      <c r="E25" s="100"/>
    </row>
    <row r="26" spans="1:6" ht="34.5" customHeight="1" x14ac:dyDescent="0.2">
      <c r="A26" s="53" t="s">
        <v>154</v>
      </c>
      <c r="B26" s="62">
        <f>SUM(B11:B25)</f>
        <v>993.08000000000015</v>
      </c>
      <c r="C26" s="70" t="str">
        <f>IF(SUBTOTAL(3,B11:B25)=SUBTOTAL(103,B11:B25),'Summary and sign-off'!$A$48,'Summary and sign-off'!$A$49)</f>
        <v>Check - there are no hidden rows with data</v>
      </c>
      <c r="D26" s="171" t="str">
        <f>IF('Summary and sign-off'!F59='Summary and sign-off'!F54,'Summary and sign-off'!A51,'Summary and sign-off'!A50)</f>
        <v>Check - each entry provides sufficient information</v>
      </c>
      <c r="E26" s="171"/>
    </row>
    <row r="27" spans="1:6" ht="14.1" customHeight="1" x14ac:dyDescent="0.2">
      <c r="B27" s="17"/>
      <c r="C27" s="17"/>
      <c r="D27" s="17"/>
      <c r="E27" s="17"/>
    </row>
    <row r="28" spans="1:6" x14ac:dyDescent="0.2">
      <c r="A28" s="18" t="s">
        <v>155</v>
      </c>
      <c r="B28" s="17"/>
      <c r="C28" s="17"/>
      <c r="D28" s="17"/>
      <c r="E28" s="17"/>
    </row>
    <row r="29" spans="1:6" ht="12.6" customHeight="1" x14ac:dyDescent="0.2">
      <c r="A29" s="20" t="s">
        <v>133</v>
      </c>
      <c r="B29" s="17"/>
      <c r="C29" s="17"/>
      <c r="D29" s="17"/>
      <c r="E29" s="17"/>
    </row>
    <row r="30" spans="1:6" x14ac:dyDescent="0.2">
      <c r="A30" s="20" t="s">
        <v>80</v>
      </c>
      <c r="B30" s="19"/>
      <c r="C30" s="17"/>
      <c r="D30" s="17"/>
      <c r="E30" s="17"/>
      <c r="F30" s="17"/>
    </row>
    <row r="31" spans="1:6" x14ac:dyDescent="0.2">
      <c r="A31" s="20" t="s">
        <v>147</v>
      </c>
      <c r="C31" s="17"/>
      <c r="D31" s="17"/>
      <c r="E31" s="17"/>
      <c r="F31" s="17"/>
    </row>
    <row r="32" spans="1:6" ht="12.75" customHeight="1" x14ac:dyDescent="0.2">
      <c r="A32" s="20" t="s">
        <v>148</v>
      </c>
      <c r="B32" s="25"/>
      <c r="C32" s="22"/>
      <c r="D32" s="22"/>
      <c r="E32" s="22"/>
      <c r="F32" s="22"/>
    </row>
    <row r="33" spans="1:5" x14ac:dyDescent="0.2">
      <c r="B33" s="26"/>
      <c r="C33" s="17"/>
      <c r="D33" s="17"/>
      <c r="E33" s="17"/>
    </row>
    <row r="34" spans="1:5" hidden="1" x14ac:dyDescent="0.2">
      <c r="A34" s="17"/>
      <c r="B34" s="17"/>
      <c r="C34" s="17"/>
      <c r="D34" s="17"/>
    </row>
    <row r="35" spans="1:5" ht="12.75" hidden="1" customHeight="1" x14ac:dyDescent="0.2"/>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row r="40" spans="1:5" hidden="1" x14ac:dyDescent="0.2">
      <c r="A40" s="17"/>
      <c r="B40" s="17"/>
      <c r="C40" s="17"/>
      <c r="D40" s="17"/>
      <c r="E40" s="17"/>
    </row>
  </sheetData>
  <sheetProtection sheet="1" formatCells="0" insertRows="0" deleteRows="0"/>
  <mergeCells count="10">
    <mergeCell ref="D26:E2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A18 A19 A20 A21 A22 A23 A2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68"/>
  <sheetViews>
    <sheetView zoomScaleNormal="100" workbookViewId="0">
      <selection sqref="A1:F1"/>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72" t="s">
        <v>156</v>
      </c>
      <c r="B1" s="172"/>
      <c r="C1" s="172"/>
      <c r="D1" s="172"/>
      <c r="E1" s="172"/>
      <c r="F1" s="172"/>
    </row>
    <row r="2" spans="1:6" ht="21" customHeight="1" x14ac:dyDescent="0.2">
      <c r="A2" s="3" t="s">
        <v>111</v>
      </c>
      <c r="B2" s="170" t="str">
        <f>'Summary and sign-off'!B2:F2</f>
        <v>Ministry of Health</v>
      </c>
      <c r="C2" s="170"/>
      <c r="D2" s="170"/>
      <c r="E2" s="170"/>
      <c r="F2" s="170"/>
    </row>
    <row r="3" spans="1:6" ht="31.5" x14ac:dyDescent="0.2">
      <c r="A3" s="3" t="s">
        <v>112</v>
      </c>
      <c r="B3" s="170" t="str">
        <f>'Summary and sign-off'!B3:F3</f>
        <v>Dr Diana Sarfati</v>
      </c>
      <c r="C3" s="170"/>
      <c r="D3" s="170"/>
      <c r="E3" s="170"/>
      <c r="F3" s="170"/>
    </row>
    <row r="4" spans="1:6" ht="21" customHeight="1" x14ac:dyDescent="0.2">
      <c r="A4" s="3" t="s">
        <v>113</v>
      </c>
      <c r="B4" s="170">
        <f>'Summary and sign-off'!B4:F4</f>
        <v>45108</v>
      </c>
      <c r="C4" s="170"/>
      <c r="D4" s="170"/>
      <c r="E4" s="170"/>
      <c r="F4" s="170"/>
    </row>
    <row r="5" spans="1:6" ht="21" customHeight="1" x14ac:dyDescent="0.2">
      <c r="A5" s="3" t="s">
        <v>114</v>
      </c>
      <c r="B5" s="170">
        <f>'Summary and sign-off'!B5:F5</f>
        <v>45473</v>
      </c>
      <c r="C5" s="170"/>
      <c r="D5" s="170"/>
      <c r="E5" s="170"/>
      <c r="F5" s="170"/>
    </row>
    <row r="6" spans="1:6" ht="21" customHeight="1" x14ac:dyDescent="0.2">
      <c r="A6" s="3" t="s">
        <v>157</v>
      </c>
      <c r="B6" s="165" t="s">
        <v>81</v>
      </c>
      <c r="C6" s="165"/>
      <c r="D6" s="165"/>
      <c r="E6" s="165"/>
      <c r="F6" s="165"/>
    </row>
    <row r="7" spans="1:6" ht="21" customHeight="1" x14ac:dyDescent="0.2">
      <c r="A7" s="3" t="s">
        <v>56</v>
      </c>
      <c r="B7" s="165" t="s">
        <v>84</v>
      </c>
      <c r="C7" s="165"/>
      <c r="D7" s="165"/>
      <c r="E7" s="165"/>
      <c r="F7" s="165"/>
    </row>
    <row r="8" spans="1:6" ht="36" customHeight="1" x14ac:dyDescent="0.2">
      <c r="A8" s="175" t="s">
        <v>158</v>
      </c>
      <c r="B8" s="175"/>
      <c r="C8" s="175"/>
      <c r="D8" s="175"/>
      <c r="E8" s="175"/>
      <c r="F8" s="175"/>
    </row>
    <row r="9" spans="1:6" ht="36" customHeight="1" x14ac:dyDescent="0.2">
      <c r="A9" s="183" t="s">
        <v>159</v>
      </c>
      <c r="B9" s="184"/>
      <c r="C9" s="184"/>
      <c r="D9" s="184"/>
      <c r="E9" s="184"/>
      <c r="F9" s="184"/>
    </row>
    <row r="10" spans="1:6" ht="39" customHeight="1" x14ac:dyDescent="0.2">
      <c r="A10" s="24" t="s">
        <v>119</v>
      </c>
      <c r="B10" s="112" t="s">
        <v>160</v>
      </c>
      <c r="C10" s="112" t="s">
        <v>161</v>
      </c>
      <c r="D10" s="112" t="s">
        <v>162</v>
      </c>
      <c r="E10" s="112" t="s">
        <v>163</v>
      </c>
      <c r="F10" s="112" t="s">
        <v>164</v>
      </c>
    </row>
    <row r="11" spans="1:6" s="2" customFormat="1" ht="25.5" x14ac:dyDescent="0.2">
      <c r="A11" s="150">
        <v>45157</v>
      </c>
      <c r="B11" s="152" t="s">
        <v>264</v>
      </c>
      <c r="C11" s="125" t="s">
        <v>97</v>
      </c>
      <c r="D11" s="152" t="s">
        <v>216</v>
      </c>
      <c r="E11" s="126" t="s">
        <v>94</v>
      </c>
      <c r="F11" s="149" t="s">
        <v>217</v>
      </c>
    </row>
    <row r="12" spans="1:6" s="2" customFormat="1" ht="25.5" x14ac:dyDescent="0.2">
      <c r="A12" s="150">
        <v>45167</v>
      </c>
      <c r="B12" s="152" t="s">
        <v>218</v>
      </c>
      <c r="C12" s="125" t="s">
        <v>98</v>
      </c>
      <c r="D12" s="152" t="s">
        <v>219</v>
      </c>
      <c r="E12" s="126">
        <v>0</v>
      </c>
      <c r="F12" s="149"/>
    </row>
    <row r="13" spans="1:6" s="2" customFormat="1" ht="25.5" x14ac:dyDescent="0.2">
      <c r="A13" s="150">
        <v>45169</v>
      </c>
      <c r="B13" s="152" t="s">
        <v>176</v>
      </c>
      <c r="C13" s="125" t="s">
        <v>97</v>
      </c>
      <c r="D13" s="152" t="s">
        <v>171</v>
      </c>
      <c r="E13" s="126">
        <v>60</v>
      </c>
      <c r="F13" s="149" t="s">
        <v>262</v>
      </c>
    </row>
    <row r="14" spans="1:6" s="2" customFormat="1" x14ac:dyDescent="0.2">
      <c r="A14" s="150">
        <v>45177</v>
      </c>
      <c r="B14" s="152" t="s">
        <v>220</v>
      </c>
      <c r="C14" s="125" t="s">
        <v>98</v>
      </c>
      <c r="D14" s="152" t="s">
        <v>221</v>
      </c>
      <c r="E14" s="126">
        <v>0</v>
      </c>
      <c r="F14" s="149"/>
    </row>
    <row r="15" spans="1:6" s="2" customFormat="1" x14ac:dyDescent="0.2">
      <c r="A15" s="150">
        <v>45182</v>
      </c>
      <c r="B15" s="152" t="s">
        <v>222</v>
      </c>
      <c r="C15" s="125" t="s">
        <v>98</v>
      </c>
      <c r="D15" s="152" t="s">
        <v>223</v>
      </c>
      <c r="E15" s="126">
        <v>0</v>
      </c>
      <c r="F15" s="149"/>
    </row>
    <row r="16" spans="1:6" s="144" customFormat="1" x14ac:dyDescent="0.2">
      <c r="A16" s="150">
        <v>45211</v>
      </c>
      <c r="B16" s="152" t="s">
        <v>224</v>
      </c>
      <c r="C16" s="125" t="s">
        <v>98</v>
      </c>
      <c r="D16" s="152" t="s">
        <v>225</v>
      </c>
      <c r="E16" s="126">
        <v>0</v>
      </c>
      <c r="F16" s="149"/>
    </row>
    <row r="17" spans="1:6" s="144" customFormat="1" ht="25.5" x14ac:dyDescent="0.2">
      <c r="A17" s="150">
        <v>45212</v>
      </c>
      <c r="B17" s="124" t="s">
        <v>175</v>
      </c>
      <c r="C17" s="125" t="s">
        <v>97</v>
      </c>
      <c r="D17" s="152" t="s">
        <v>179</v>
      </c>
      <c r="E17" s="126">
        <v>80</v>
      </c>
      <c r="F17" s="127" t="s">
        <v>263</v>
      </c>
    </row>
    <row r="18" spans="1:6" s="144" customFormat="1" ht="25.5" x14ac:dyDescent="0.2">
      <c r="A18" s="150">
        <v>45252</v>
      </c>
      <c r="B18" s="124" t="s">
        <v>226</v>
      </c>
      <c r="C18" s="125" t="s">
        <v>98</v>
      </c>
      <c r="D18" s="152" t="s">
        <v>227</v>
      </c>
      <c r="E18" s="126">
        <v>0</v>
      </c>
      <c r="F18" s="127"/>
    </row>
    <row r="19" spans="1:6" s="144" customFormat="1" x14ac:dyDescent="0.2">
      <c r="A19" s="150">
        <v>45255</v>
      </c>
      <c r="B19" s="124" t="s">
        <v>228</v>
      </c>
      <c r="C19" s="125" t="s">
        <v>98</v>
      </c>
      <c r="D19" s="152" t="s">
        <v>229</v>
      </c>
      <c r="E19" s="126">
        <v>0</v>
      </c>
      <c r="F19" s="127"/>
    </row>
    <row r="20" spans="1:6" s="144" customFormat="1" ht="25.5" x14ac:dyDescent="0.2">
      <c r="A20" s="150">
        <v>45259</v>
      </c>
      <c r="B20" s="124" t="s">
        <v>174</v>
      </c>
      <c r="C20" s="125" t="s">
        <v>97</v>
      </c>
      <c r="D20" s="124" t="s">
        <v>172</v>
      </c>
      <c r="E20" s="126" t="s">
        <v>92</v>
      </c>
      <c r="F20" s="127"/>
    </row>
    <row r="21" spans="1:6" s="144" customFormat="1" ht="25.5" x14ac:dyDescent="0.2">
      <c r="A21" s="150">
        <v>45259</v>
      </c>
      <c r="B21" s="124" t="s">
        <v>230</v>
      </c>
      <c r="C21" s="125" t="s">
        <v>98</v>
      </c>
      <c r="D21" s="124" t="s">
        <v>231</v>
      </c>
      <c r="E21" s="126">
        <v>0</v>
      </c>
      <c r="F21" s="127"/>
    </row>
    <row r="22" spans="1:6" s="144" customFormat="1" ht="38.25" x14ac:dyDescent="0.2">
      <c r="A22" s="150">
        <v>45257</v>
      </c>
      <c r="B22" s="157" t="s">
        <v>232</v>
      </c>
      <c r="C22" s="125" t="s">
        <v>98</v>
      </c>
      <c r="D22" s="124" t="s">
        <v>233</v>
      </c>
      <c r="E22" s="126">
        <v>0</v>
      </c>
      <c r="F22" s="127"/>
    </row>
    <row r="23" spans="1:6" s="144" customFormat="1" ht="25.5" x14ac:dyDescent="0.2">
      <c r="A23" s="150">
        <v>45272</v>
      </c>
      <c r="B23" s="160" t="s">
        <v>234</v>
      </c>
      <c r="C23" s="125" t="s">
        <v>98</v>
      </c>
      <c r="D23" s="124" t="s">
        <v>235</v>
      </c>
      <c r="E23" s="126">
        <v>0</v>
      </c>
      <c r="F23" s="127"/>
    </row>
    <row r="24" spans="1:6" s="144" customFormat="1" x14ac:dyDescent="0.2">
      <c r="A24" s="150">
        <v>45274</v>
      </c>
      <c r="B24" s="124" t="s">
        <v>236</v>
      </c>
      <c r="C24" s="125" t="s">
        <v>98</v>
      </c>
      <c r="D24" s="124" t="s">
        <v>237</v>
      </c>
      <c r="E24" s="126">
        <v>0</v>
      </c>
      <c r="F24" s="127"/>
    </row>
    <row r="25" spans="1:6" s="144" customFormat="1" x14ac:dyDescent="0.2">
      <c r="A25" s="150">
        <v>45323</v>
      </c>
      <c r="B25" s="124" t="s">
        <v>242</v>
      </c>
      <c r="C25" s="125" t="s">
        <v>98</v>
      </c>
      <c r="D25" s="124" t="s">
        <v>243</v>
      </c>
      <c r="E25" s="126">
        <v>0</v>
      </c>
      <c r="F25" s="127"/>
    </row>
    <row r="26" spans="1:6" s="144" customFormat="1" ht="25.5" x14ac:dyDescent="0.2">
      <c r="A26" s="150">
        <v>45357</v>
      </c>
      <c r="B26" s="124" t="s">
        <v>238</v>
      </c>
      <c r="C26" s="125" t="s">
        <v>98</v>
      </c>
      <c r="D26" s="124" t="s">
        <v>239</v>
      </c>
      <c r="E26" s="126">
        <v>0</v>
      </c>
      <c r="F26" s="127"/>
    </row>
    <row r="27" spans="1:6" s="144" customFormat="1" ht="25.5" x14ac:dyDescent="0.2">
      <c r="A27" s="150">
        <v>45391</v>
      </c>
      <c r="B27" s="158" t="s">
        <v>249</v>
      </c>
      <c r="C27" s="125" t="s">
        <v>98</v>
      </c>
      <c r="D27" s="124" t="s">
        <v>244</v>
      </c>
      <c r="E27" s="126">
        <v>0</v>
      </c>
      <c r="F27" s="127"/>
    </row>
    <row r="28" spans="1:6" s="144" customFormat="1" x14ac:dyDescent="0.2">
      <c r="A28" s="154" t="s">
        <v>248</v>
      </c>
      <c r="B28" s="161" t="s">
        <v>250</v>
      </c>
      <c r="C28" s="125" t="s">
        <v>97</v>
      </c>
      <c r="D28" s="124" t="s">
        <v>251</v>
      </c>
      <c r="E28" s="126" t="s">
        <v>94</v>
      </c>
      <c r="F28" s="127"/>
    </row>
    <row r="29" spans="1:6" s="144" customFormat="1" ht="25.5" x14ac:dyDescent="0.2">
      <c r="A29" s="155">
        <v>45413</v>
      </c>
      <c r="B29" s="162" t="s">
        <v>267</v>
      </c>
      <c r="C29" s="156" t="s">
        <v>98</v>
      </c>
      <c r="D29" s="124" t="s">
        <v>247</v>
      </c>
      <c r="E29" s="126">
        <v>0</v>
      </c>
      <c r="F29" s="127"/>
    </row>
    <row r="30" spans="1:6" s="144" customFormat="1" ht="25.5" x14ac:dyDescent="0.2">
      <c r="A30" s="150">
        <v>45416</v>
      </c>
      <c r="B30" s="153" t="s">
        <v>240</v>
      </c>
      <c r="C30" s="125" t="s">
        <v>98</v>
      </c>
      <c r="D30" s="124" t="s">
        <v>241</v>
      </c>
      <c r="E30" s="126">
        <v>0</v>
      </c>
      <c r="F30" s="127"/>
    </row>
    <row r="31" spans="1:6" s="144" customFormat="1" ht="25.5" x14ac:dyDescent="0.2">
      <c r="A31" s="150">
        <v>45441</v>
      </c>
      <c r="B31" s="124" t="s">
        <v>245</v>
      </c>
      <c r="C31" s="125" t="s">
        <v>98</v>
      </c>
      <c r="D31" s="124" t="s">
        <v>246</v>
      </c>
      <c r="E31" s="126">
        <v>0</v>
      </c>
      <c r="F31" s="127"/>
    </row>
    <row r="32" spans="1:6" s="144" customFormat="1" ht="25.5" x14ac:dyDescent="0.2">
      <c r="A32" s="150">
        <v>45443</v>
      </c>
      <c r="B32" s="158" t="s">
        <v>252</v>
      </c>
      <c r="C32" s="125" t="s">
        <v>98</v>
      </c>
      <c r="D32" s="124" t="s">
        <v>253</v>
      </c>
      <c r="E32" s="126">
        <v>0</v>
      </c>
      <c r="F32" s="127"/>
    </row>
    <row r="33" spans="1:7" s="144" customFormat="1" x14ac:dyDescent="0.2">
      <c r="A33" s="159">
        <v>45468</v>
      </c>
      <c r="B33" s="161" t="s">
        <v>266</v>
      </c>
      <c r="C33" s="125" t="s">
        <v>97</v>
      </c>
      <c r="D33" s="124" t="s">
        <v>254</v>
      </c>
      <c r="E33" s="126" t="s">
        <v>93</v>
      </c>
      <c r="F33" s="127"/>
    </row>
    <row r="34" spans="1:7" s="2" customFormat="1" x14ac:dyDescent="0.2">
      <c r="A34" s="150">
        <v>45470</v>
      </c>
      <c r="B34" s="124" t="s">
        <v>265</v>
      </c>
      <c r="C34" s="125" t="s">
        <v>97</v>
      </c>
      <c r="D34" s="124" t="s">
        <v>173</v>
      </c>
      <c r="E34" s="126">
        <v>75</v>
      </c>
      <c r="F34" s="127"/>
    </row>
    <row r="35" spans="1:7" s="2" customFormat="1" x14ac:dyDescent="0.2">
      <c r="A35" s="117"/>
      <c r="B35" s="124"/>
      <c r="C35" s="125"/>
      <c r="D35" s="124"/>
      <c r="E35" s="126"/>
      <c r="F35" s="127"/>
    </row>
    <row r="36" spans="1:7" s="2" customFormat="1" hidden="1" x14ac:dyDescent="0.2">
      <c r="A36" s="94"/>
      <c r="B36" s="99"/>
      <c r="C36" s="101"/>
      <c r="D36" s="99"/>
      <c r="E36" s="102"/>
      <c r="F36" s="100"/>
    </row>
    <row r="37" spans="1:7" ht="34.5" customHeight="1" x14ac:dyDescent="0.2">
      <c r="A37" s="113" t="s">
        <v>165</v>
      </c>
      <c r="B37" s="114" t="s">
        <v>166</v>
      </c>
      <c r="C37" s="115">
        <f>C38+C39</f>
        <v>24</v>
      </c>
      <c r="D37" s="116" t="str">
        <f>IF(SUBTOTAL(3,C11:C36)=SUBTOTAL(103,C11:C36),'Summary and sign-off'!$A$48,'Summary and sign-off'!$A$49)</f>
        <v>Check - there are no hidden rows with data</v>
      </c>
      <c r="E37" s="171" t="str">
        <f>IF('Summary and sign-off'!F60='Summary and sign-off'!F54,'Summary and sign-off'!A52,'Summary and sign-off'!A50)</f>
        <v>Check - each entry provides sufficient information</v>
      </c>
      <c r="F37" s="171"/>
      <c r="G37" s="2"/>
    </row>
    <row r="38" spans="1:7" ht="25.5" customHeight="1" x14ac:dyDescent="0.25">
      <c r="A38" s="54"/>
      <c r="B38" s="55" t="s">
        <v>97</v>
      </c>
      <c r="C38" s="56">
        <f>COUNTIF(C11:C36,'Summary and sign-off'!A45)</f>
        <v>7</v>
      </c>
      <c r="D38" s="14"/>
      <c r="E38" s="15"/>
      <c r="F38" s="16"/>
    </row>
    <row r="39" spans="1:7" ht="25.5" customHeight="1" x14ac:dyDescent="0.25">
      <c r="A39" s="54"/>
      <c r="B39" s="55" t="s">
        <v>98</v>
      </c>
      <c r="C39" s="56">
        <f>COUNTIF(C11:C36,'Summary and sign-off'!A46)</f>
        <v>17</v>
      </c>
      <c r="D39" s="14"/>
      <c r="E39" s="15"/>
      <c r="F39" s="16"/>
    </row>
    <row r="40" spans="1:7" x14ac:dyDescent="0.2">
      <c r="A40" s="17"/>
      <c r="B40" s="18"/>
      <c r="C40" s="17"/>
      <c r="D40" s="19"/>
      <c r="E40" s="19"/>
      <c r="F40" s="17"/>
    </row>
    <row r="41" spans="1:7" x14ac:dyDescent="0.2">
      <c r="A41" s="18" t="s">
        <v>155</v>
      </c>
      <c r="B41" s="18"/>
      <c r="C41" s="18"/>
      <c r="D41" s="18"/>
      <c r="E41" s="18"/>
      <c r="F41" s="18"/>
    </row>
    <row r="42" spans="1:7" ht="12.6" customHeight="1" x14ac:dyDescent="0.2">
      <c r="A42" s="20" t="s">
        <v>133</v>
      </c>
      <c r="B42" s="17"/>
      <c r="C42" s="17"/>
      <c r="D42" s="17"/>
      <c r="E42" s="17"/>
    </row>
    <row r="43" spans="1:7" x14ac:dyDescent="0.2">
      <c r="A43" s="20" t="s">
        <v>80</v>
      </c>
      <c r="B43" s="19"/>
      <c r="C43" s="17"/>
      <c r="D43" s="17"/>
      <c r="E43" s="17"/>
      <c r="F43" s="17"/>
    </row>
    <row r="44" spans="1:7" x14ac:dyDescent="0.2">
      <c r="A44" s="20" t="s">
        <v>167</v>
      </c>
      <c r="B44" s="21"/>
      <c r="C44" s="21"/>
      <c r="D44" s="21"/>
      <c r="E44" s="21"/>
      <c r="F44" s="21"/>
    </row>
    <row r="45" spans="1:7" ht="12.75" customHeight="1" x14ac:dyDescent="0.2">
      <c r="A45" s="20" t="s">
        <v>168</v>
      </c>
      <c r="B45" s="17"/>
      <c r="C45" s="17"/>
      <c r="D45" s="17"/>
      <c r="E45" s="17"/>
      <c r="F45" s="17"/>
    </row>
    <row r="46" spans="1:7" ht="12.95" customHeight="1" x14ac:dyDescent="0.2">
      <c r="A46" s="20" t="s">
        <v>169</v>
      </c>
      <c r="B46" s="17"/>
      <c r="C46" s="17"/>
      <c r="D46" s="17"/>
      <c r="E46" s="17"/>
      <c r="F46" s="17"/>
    </row>
    <row r="47" spans="1:7" x14ac:dyDescent="0.2">
      <c r="A47" s="20" t="s">
        <v>170</v>
      </c>
      <c r="C47" s="17"/>
      <c r="D47" s="17"/>
      <c r="E47" s="17"/>
      <c r="F47" s="17"/>
    </row>
    <row r="48" spans="1:7" ht="12.75" customHeight="1" x14ac:dyDescent="0.2">
      <c r="A48" s="20" t="s">
        <v>148</v>
      </c>
      <c r="B48" s="20"/>
      <c r="C48" s="22"/>
      <c r="D48" s="22"/>
      <c r="E48" s="22"/>
      <c r="F48" s="22"/>
    </row>
    <row r="49" spans="1:6" ht="12.75" customHeight="1" x14ac:dyDescent="0.2">
      <c r="A49" s="20"/>
      <c r="B49" s="20"/>
      <c r="C49" s="22"/>
      <c r="D49" s="22"/>
      <c r="E49" s="22"/>
      <c r="F49" s="22"/>
    </row>
    <row r="50" spans="1:6" ht="12.75" hidden="1" customHeight="1" x14ac:dyDescent="0.2">
      <c r="A50" s="20"/>
      <c r="B50" s="20"/>
      <c r="C50" s="22"/>
      <c r="D50" s="22"/>
      <c r="E50" s="22"/>
      <c r="F50" s="22"/>
    </row>
    <row r="51" spans="1:6" x14ac:dyDescent="0.2"/>
    <row r="52" spans="1:6" x14ac:dyDescent="0.2"/>
    <row r="53" spans="1:6" hidden="1" x14ac:dyDescent="0.2">
      <c r="A53" s="18"/>
      <c r="B53" s="18"/>
      <c r="C53" s="18"/>
      <c r="D53" s="18"/>
      <c r="E53" s="18"/>
      <c r="F53" s="18"/>
    </row>
    <row r="54" spans="1:6" hidden="1" x14ac:dyDescent="0.2">
      <c r="A54" s="18"/>
      <c r="B54" s="18"/>
      <c r="C54" s="18"/>
      <c r="D54" s="18"/>
      <c r="E54" s="18"/>
      <c r="F54" s="18"/>
    </row>
    <row r="55" spans="1:6" hidden="1" x14ac:dyDescent="0.2">
      <c r="A55" s="18"/>
      <c r="B55" s="18"/>
      <c r="C55" s="18"/>
      <c r="D55" s="18"/>
      <c r="E55" s="18"/>
      <c r="F55" s="18"/>
    </row>
    <row r="56" spans="1:6" hidden="1" x14ac:dyDescent="0.2">
      <c r="A56" s="18"/>
      <c r="B56" s="18"/>
      <c r="C56" s="18"/>
      <c r="D56" s="18"/>
      <c r="E56" s="18"/>
      <c r="F56" s="18"/>
    </row>
    <row r="57" spans="1:6" hidden="1" x14ac:dyDescent="0.2">
      <c r="A57" s="18"/>
      <c r="B57" s="18"/>
      <c r="C57" s="18"/>
      <c r="D57" s="18"/>
      <c r="E57" s="18"/>
      <c r="F57" s="18"/>
    </row>
    <row r="58" spans="1:6" x14ac:dyDescent="0.2"/>
    <row r="59" spans="1:6" x14ac:dyDescent="0.2"/>
    <row r="60" spans="1:6" x14ac:dyDescent="0.2"/>
    <row r="61" spans="1:6" x14ac:dyDescent="0.2"/>
    <row r="62" spans="1:6" x14ac:dyDescent="0.2"/>
    <row r="63" spans="1:6" x14ac:dyDescent="0.2"/>
    <row r="64" spans="1:6" x14ac:dyDescent="0.2"/>
    <row r="65" x14ac:dyDescent="0.2"/>
    <row r="66" x14ac:dyDescent="0.2"/>
    <row r="67" x14ac:dyDescent="0.2"/>
    <row r="68" x14ac:dyDescent="0.2"/>
  </sheetData>
  <sheetProtection sheet="1" formatCells="0" insertRows="0" deleteRows="0"/>
  <dataConsolidate/>
  <mergeCells count="10">
    <mergeCell ref="E37:F37"/>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36"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A33 A34 A3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C11:C36</xm:sqref>
        </x14:dataValidation>
        <x14:dataValidation type="list" errorStyle="information" operator="greaterThan" allowBlank="1" showInputMessage="1" prompt="Provide specific $ value if possible" xr:uid="{00000000-0002-0000-0500-000003000000}">
          <x14:formula1>
            <xm:f>'Summary and sign-off'!$A$39:$A$44</xm:f>
          </x14:formula1>
          <xm:sqref>E11:E36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4.xml><?xml version="1.0" encoding="utf-8"?>
<ds:datastoreItem xmlns:ds="http://schemas.openxmlformats.org/officeDocument/2006/customXml" ds:itemID="{239DBCAB-6875-4133-81DD-45924FC1DF3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Lisa McPhail</cp:lastModifiedBy>
  <cp:revision/>
  <dcterms:created xsi:type="dcterms:W3CDTF">2010-10-17T20:59:02Z</dcterms:created>
  <dcterms:modified xsi:type="dcterms:W3CDTF">2024-08-05T22:46:02Z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