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moh.govt.nz\dfs-userdata\userstate\apotter\Desktop\"/>
    </mc:Choice>
  </mc:AlternateContent>
  <xr:revisionPtr revIDLastSave="0" documentId="13_ncr:1_{BEEA39FB-7D89-43DD-972D-6A1FF3682B06}" xr6:coauthVersionLast="41" xr6:coauthVersionMax="41" xr10:uidLastSave="{00000000-0000-0000-0000-000000000000}"/>
  <bookViews>
    <workbookView xWindow="-108" yWindow="-108" windowWidth="23256" windowHeight="12600"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expenses'!$A$1:$E$73</definedName>
    <definedName name="_xlnm.Print_Area" localSheetId="4">'Gifts and benefits'!$A$1:$F$73</definedName>
    <definedName name="_xlnm.Print_Area" localSheetId="2">Hospitality!$A$1:$E$32</definedName>
    <definedName name="_xlnm.Print_Area" localSheetId="0">'Summary and sign-off'!$A$1:$F$23</definedName>
    <definedName name="_xlnm.Print_Area" localSheetId="1">Travel!$A$1:$E$105</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4" i="1" l="1"/>
  <c r="C35" i="1"/>
  <c r="B65" i="1"/>
  <c r="D62" i="4"/>
  <c r="C67" i="3"/>
  <c r="C25" i="2"/>
  <c r="C75" i="1"/>
  <c r="C94" i="1"/>
  <c r="C20" i="1"/>
  <c r="B6" i="13"/>
  <c r="E59" i="13"/>
  <c r="C59" i="13"/>
  <c r="C64" i="4"/>
  <c r="C63" i="4"/>
  <c r="B59" i="13"/>
  <c r="B58" i="13"/>
  <c r="D58" i="13"/>
  <c r="B57" i="13"/>
  <c r="D57" i="13"/>
  <c r="D56" i="13"/>
  <c r="B56" i="13"/>
  <c r="D55" i="13"/>
  <c r="B55" i="13"/>
  <c r="D54" i="13"/>
  <c r="B54" i="13"/>
  <c r="B2" i="4"/>
  <c r="B3" i="4"/>
  <c r="B2" i="3"/>
  <c r="B3" i="3"/>
  <c r="B2" i="2"/>
  <c r="B3" i="2"/>
  <c r="B2" i="1"/>
  <c r="B3" i="1"/>
  <c r="F57" i="13"/>
  <c r="D25" i="2"/>
  <c r="F59" i="13"/>
  <c r="E62" i="4"/>
  <c r="F58" i="13"/>
  <c r="D67" i="3"/>
  <c r="F56" i="13"/>
  <c r="D94" i="1"/>
  <c r="F55" i="13"/>
  <c r="D75" i="1"/>
  <c r="F54" i="13"/>
  <c r="D20" i="1"/>
  <c r="C13" i="13"/>
  <c r="C12" i="13"/>
  <c r="C11" i="13"/>
  <c r="C16" i="13"/>
  <c r="C17" i="13"/>
  <c r="B5" i="4"/>
  <c r="B4" i="4"/>
  <c r="B5" i="3"/>
  <c r="B4" i="3"/>
  <c r="B5" i="2"/>
  <c r="B4" i="2"/>
  <c r="B5" i="1"/>
  <c r="B4" i="1"/>
  <c r="C15" i="13"/>
  <c r="F12" i="13"/>
  <c r="C62" i="4"/>
  <c r="F11" i="13"/>
  <c r="F13" i="13"/>
  <c r="B94" i="1"/>
  <c r="B17" i="13"/>
  <c r="B75" i="1"/>
  <c r="B16" i="13"/>
  <c r="B20" i="1"/>
  <c r="B15" i="13"/>
  <c r="B67" i="3"/>
  <c r="B13" i="13"/>
  <c r="B25" i="2"/>
  <c r="B12" i="13"/>
  <c r="B11" i="13"/>
  <c r="B9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3"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78"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<sst xmlns="http://schemas.openxmlformats.org/spreadsheetml/2006/main" count="656" uniqueCount="294">
  <si>
    <t>All Other Expenses</t>
  </si>
  <si>
    <t>Total travel expenses</t>
  </si>
  <si>
    <t xml:space="preserve">Organisation Name </t>
  </si>
  <si>
    <t>Chief Executive</t>
  </si>
  <si>
    <t>International, domestic and local travel expenses</t>
  </si>
  <si>
    <t>Chief Executive Expense Disclosure</t>
  </si>
  <si>
    <t>Notes</t>
  </si>
  <si>
    <t xml:space="preserve">Notes </t>
  </si>
  <si>
    <t>* Headings on following tabs will pre populate with what you enter on this tab</t>
  </si>
  <si>
    <t>Hospitality</t>
  </si>
  <si>
    <t>Total cost will appear automatically once you put information in rows above.</t>
  </si>
  <si>
    <t>A one-off offer of something worth $25 is not included, but if the offer is made more than once a year, it should be disclosed.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</si>
  <si>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</si>
  <si>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</si>
  <si>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</si>
  <si>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</si>
  <si>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</si>
  <si>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</si>
  <si>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</si>
  <si>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</si>
  <si>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</si>
  <si>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</si>
  <si>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</si>
  <si>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</si>
  <si>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</si>
  <si>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</si>
  <si>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</si>
  <si>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</si>
  <si>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</si>
  <si>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</si>
  <si>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</si>
  <si>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</si>
  <si>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</si>
  <si>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</si>
  <si>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</si>
  <si>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</si>
  <si>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</si>
  <si>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</si>
  <si>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</si>
  <si>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</si>
  <si>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</si>
  <si>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</si>
  <si>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</si>
  <si>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Count</t>
  </si>
  <si>
    <t>GST inclusion inconsistent</t>
  </si>
  <si>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</si>
  <si>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</si>
  <si>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</si>
  <si>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</si>
  <si>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</si>
  <si>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</si>
  <si>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</si>
  <si>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</si>
  <si>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</si>
  <si>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</si>
  <si>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</si>
  <si>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</si>
  <si>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</si>
  <si>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</si>
  <si>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</si>
  <si>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</si>
  <si>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</si>
  <si>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</si>
  <si>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</si>
  <si>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</si>
  <si>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</si>
  <si>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</si>
  <si>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</si>
  <si>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</si>
  <si>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</si>
  <si>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</si>
  <si>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</si>
  <si>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</si>
  <si>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</si>
  <si>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</si>
  <si>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</si>
  <si>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</si>
  <si>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</si>
  <si>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</si>
  <si>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</si>
  <si>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</si>
  <si>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</si>
  <si>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</si>
  <si>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</si>
  <si>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</si>
  <si>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t xml:space="preserve">Total hospitality expenses </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</si>
  <si>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</si>
  <si>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</si>
  <si>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</si>
  <si>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</si>
  <si>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</si>
  <si>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</si>
  <si>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</si>
  <si>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</si>
  <si>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</si>
  <si>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</si>
  <si>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</si>
  <si>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</si>
  <si>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</si>
  <si>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</si>
  <si>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</si>
  <si>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</si>
  <si>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</si>
  <si>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</si>
  <si>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</si>
  <si>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</si>
  <si>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</si>
  <si>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</si>
  <si>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</si>
  <si>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</si>
  <si>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</si>
  <si>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</si>
  <si>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</si>
  <si>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</si>
  <si>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</si>
  <si>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</si>
  <si>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</si>
  <si>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</si>
  <si>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</si>
  <si>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 xml:space="preserve">Audit and Risk Committee / CFO / Deputy Director-General Office of the DG </t>
  </si>
  <si>
    <t>Australian Health Ministers Advisory Council</t>
  </si>
  <si>
    <t>Flights</t>
  </si>
  <si>
    <t>Commonwealth Fund International Symposium 2018</t>
  </si>
  <si>
    <t>Accomodation</t>
  </si>
  <si>
    <t>13 November - 19 November 2018</t>
  </si>
  <si>
    <t>17 May 2019 -29 May 2019</t>
  </si>
  <si>
    <t>Geneva, Switzerland</t>
  </si>
  <si>
    <t>Washington, DC</t>
  </si>
  <si>
    <t>San Francisco (stopover)</t>
  </si>
  <si>
    <t>Rental car</t>
  </si>
  <si>
    <t>16 Aug-17 Aug</t>
  </si>
  <si>
    <t>29 Aug - 30 Aug</t>
  </si>
  <si>
    <t>26-Sep - 27-Sep</t>
  </si>
  <si>
    <t>Rental Car</t>
  </si>
  <si>
    <t>07-Sep - 08-Sep</t>
  </si>
  <si>
    <t>25-Oct - 26-Oct</t>
  </si>
  <si>
    <t>01 Dec - 02 Dec</t>
  </si>
  <si>
    <t>03 Feb - 04 Feb</t>
  </si>
  <si>
    <t>Sign Te Hiku Accord at Waitangi</t>
  </si>
  <si>
    <t>Visited MoH staff and CDHB after terror attacks</t>
  </si>
  <si>
    <t xml:space="preserve">Meetings: Prof Abbott and the Vice Chancellor at Auckland Uni (Faculty of Health) and also Health Research Council  Board and Dr Heather Came-Friar,Senior Lecturer, Taupua Waiora Centre for Māori Health Research, Auckland University </t>
  </si>
  <si>
    <t>Christchurch</t>
  </si>
  <si>
    <t>Auckland</t>
  </si>
  <si>
    <t>Dunedin</t>
  </si>
  <si>
    <t>Visit to Canterbury DHB &amp; Ministry Christchurch office</t>
  </si>
  <si>
    <t>Visit to Ministry Auckland office &amp; Counties Manukau DHB visit</t>
  </si>
  <si>
    <t>Visit to Ministry Dunedin office &amp; Otago DHB visit</t>
  </si>
  <si>
    <t>Attend PM announcement about Health Alliance &amp; visit to Ministry Auckland office</t>
  </si>
  <si>
    <t>Accompany Minister's visit to Auckland</t>
  </si>
  <si>
    <t>Visit to Counties Manukau DHB &amp; attend Diversity Awards in Auckland</t>
  </si>
  <si>
    <t>Rotorua</t>
  </si>
  <si>
    <t>Visit Pegasus Health</t>
  </si>
  <si>
    <t>Attend Christchurch health sector meetings</t>
  </si>
  <si>
    <t>Whangarei</t>
  </si>
  <si>
    <t>Visit Ministry Christchurch office staff and Canterbury DHB after terror attacks</t>
  </si>
  <si>
    <t>Hamilton</t>
  </si>
  <si>
    <t xml:space="preserve">Visit to Lakes DHB and addressed General Practice Conference and Medical Exhibition </t>
  </si>
  <si>
    <t xml:space="preserve">Attend PM visit to Procare </t>
  </si>
  <si>
    <t>Appear at WAI2575 Waitangi Tribunal hearings</t>
  </si>
  <si>
    <t>Taxi</t>
  </si>
  <si>
    <t xml:space="preserve">DHB Sustainability Workshop to MoH Boulcott Street </t>
  </si>
  <si>
    <t>Visit Mason Clinic Auckland</t>
  </si>
  <si>
    <t>Airport to DHB Workshop</t>
  </si>
  <si>
    <t>Keynote speaker at National Symposium Te Pou - travel from Te Papa</t>
  </si>
  <si>
    <t xml:space="preserve">Meeting with PHARMAC </t>
  </si>
  <si>
    <t>Wellington</t>
  </si>
  <si>
    <t>Taxi from Wellington airport to Ministry</t>
  </si>
  <si>
    <t>Taxi to Auckland airport</t>
  </si>
  <si>
    <t>Attend DHB CEs and Chairs Meeting @ Central TAS</t>
  </si>
  <si>
    <t>Taxi to Tory St</t>
  </si>
  <si>
    <t>Speak at Tobacco Control Conference Newtown</t>
  </si>
  <si>
    <t>Taxi to Newtown from Ministry</t>
  </si>
  <si>
    <t>Taxi from Newtown to Ministry</t>
  </si>
  <si>
    <t>Keynote speaker at Te Pou National Symposium</t>
  </si>
  <si>
    <t>Taxi from Te Papa to Ministry</t>
  </si>
  <si>
    <t>Taxi from Tory St to Parliament</t>
  </si>
  <si>
    <t>Meeting with DHB CEs and Chairs</t>
  </si>
  <si>
    <t>Ministry of Health</t>
  </si>
  <si>
    <t>Dr Ashley Bloomfield</t>
  </si>
  <si>
    <t>Credit card account fee</t>
  </si>
  <si>
    <t>Monthly account fee</t>
  </si>
  <si>
    <t>Bottle of Lowburn Ferry Pinot Noir - gift for speaking at their conference</t>
  </si>
  <si>
    <t>NZ Private Surgical Hospital Association</t>
  </si>
  <si>
    <t>NZ College of Public Health Medicine</t>
  </si>
  <si>
    <t>Put into Ministry library for staff use</t>
  </si>
  <si>
    <t>Shared with staff at Ministry Christmas party</t>
  </si>
  <si>
    <r>
      <t xml:space="preserve">Book: </t>
    </r>
    <r>
      <rPr>
        <i/>
        <sz val="10"/>
        <color theme="1"/>
        <rFont val="Arial"/>
        <family val="2"/>
      </rPr>
      <t>Guardian of the Nation's Health and Wellbeing</t>
    </r>
    <r>
      <rPr>
        <sz val="10"/>
        <color theme="1"/>
        <rFont val="Arial"/>
        <family val="2"/>
      </rPr>
      <t xml:space="preserve"> - gift for speaking at their conference</t>
    </r>
  </si>
  <si>
    <t>Leadership Charitable Trust</t>
  </si>
  <si>
    <t>Australasian College for Emergency Medicine National Conference (Opening Speaker) and visit to Lakes DHB</t>
  </si>
  <si>
    <t>Taxi from Auckland airport</t>
  </si>
  <si>
    <t>Taxi to Mason Clinic from Auckland airport</t>
  </si>
  <si>
    <t>Taxi to Harkness from Auckland airport</t>
  </si>
  <si>
    <t>Taxi from ChCh airport to Ministry office</t>
  </si>
  <si>
    <t>Relate to Diversity Awards dinner in Auckland 29 Aug</t>
  </si>
  <si>
    <t>Taxi to Wellington airport</t>
  </si>
  <si>
    <t>Taxi from Wellington airport</t>
  </si>
  <si>
    <t>Taxi from Dunedin airport</t>
  </si>
  <si>
    <t>Taxi to Dunedin airport</t>
  </si>
  <si>
    <t xml:space="preserve">Meet with MoH staff with Minister, and Otago Uni </t>
  </si>
  <si>
    <t>Taxi to Boulcott St (didn't have time to walk or ride)</t>
  </si>
  <si>
    <t>Taxi to Mercer St (didn't have time to walk or ride)</t>
  </si>
  <si>
    <t>World of Wearable Arts (WOW) tickets</t>
  </si>
  <si>
    <t>Air New Zealand</t>
  </si>
  <si>
    <t>Executive Breakfast at SkyCity Auckland</t>
  </si>
  <si>
    <t>Microsoft NZ</t>
  </si>
  <si>
    <t>Annual Parliamentary Reception</t>
  </si>
  <si>
    <t xml:space="preserve">Quarterly Economic Overview </t>
  </si>
  <si>
    <t>Westpac New Zealand</t>
  </si>
  <si>
    <t>Opening of Synergia Analytics Wellington office</t>
  </si>
  <si>
    <t>Synergia</t>
  </si>
  <si>
    <r>
      <t xml:space="preserve">Books: </t>
    </r>
    <r>
      <rPr>
        <i/>
        <sz val="10"/>
        <color theme="1"/>
        <rFont val="Arial"/>
        <family val="2"/>
      </rPr>
      <t>Workplace Bullying - A costly business phenomenon</t>
    </r>
    <r>
      <rPr>
        <sz val="10"/>
        <color theme="1"/>
        <rFont val="Arial"/>
        <family val="2"/>
      </rPr>
      <t xml:space="preserve"> by Andrea Needham - five copies arrived by post</t>
    </r>
  </si>
  <si>
    <t>Approximate total value of $150. Four copies given to Ministry Human Resources team / one copy kept in Director-General's office</t>
  </si>
  <si>
    <t>Attend Te Matatini performances</t>
  </si>
  <si>
    <t>Attend Wellington Homeless Women's Trust Fundraising Gala Dinner</t>
  </si>
  <si>
    <t>Sport NZ</t>
  </si>
  <si>
    <t>Attend RBNZ Cocktail Function</t>
  </si>
  <si>
    <t>Reserve Bank of New Zealand</t>
  </si>
  <si>
    <t>Royal Australian College of Physicians - Sponsored Breakfast Discussion series</t>
  </si>
  <si>
    <t>Royal Austration College of Physicians</t>
  </si>
  <si>
    <t>Networking dinner</t>
  </si>
  <si>
    <t>Parliamentary dinner</t>
  </si>
  <si>
    <t>Medicines New Zealand</t>
  </si>
  <si>
    <t>US National Day celebration</t>
  </si>
  <si>
    <t>US Embassy</t>
  </si>
  <si>
    <t>Logan Brown "MoVida" dinner</t>
  </si>
  <si>
    <t>Ernst and Young NZ</t>
  </si>
  <si>
    <t>Research Honours dinner @ Te Papa</t>
  </si>
  <si>
    <t>Health Research Council</t>
  </si>
  <si>
    <t>Federation of Primary Health</t>
  </si>
  <si>
    <t>Launch event at Parliament</t>
  </si>
  <si>
    <t>Biennial cocktail function</t>
  </si>
  <si>
    <t>NZ Society of Anaesthatists</t>
  </si>
  <si>
    <t>70th Birthday Celebration</t>
  </si>
  <si>
    <t>Fulbright New Zealand</t>
  </si>
  <si>
    <t xml:space="preserve">Chicago musical </t>
  </si>
  <si>
    <t>Spring Stakeholder event</t>
  </si>
  <si>
    <t>Pharmaceutical Society of NZ</t>
  </si>
  <si>
    <t>Westpac Board Cocktail Function</t>
  </si>
  <si>
    <t>25 Year Celebration</t>
  </si>
  <si>
    <t>Pegasus Health</t>
  </si>
  <si>
    <t>Annual Awards Dinner</t>
  </si>
  <si>
    <t>Alliance Health Plus</t>
  </si>
  <si>
    <t>Deloitte Top 200 Awards</t>
  </si>
  <si>
    <t>Deloitte NZ</t>
  </si>
  <si>
    <t xml:space="preserve">"Beaujolais Nouveau" day function </t>
  </si>
  <si>
    <t>JackstoneStone</t>
  </si>
  <si>
    <t>Christmas drinks</t>
  </si>
  <si>
    <t xml:space="preserve">Pharmacy Guild </t>
  </si>
  <si>
    <t>Qantas 2018 Melbourne Cup Fundraiser</t>
  </si>
  <si>
    <t>Australian High Commissioner</t>
  </si>
  <si>
    <t>White Ribbon breakfast</t>
  </si>
  <si>
    <t>NZ Police</t>
  </si>
  <si>
    <t>Christmas cocktail function</t>
  </si>
  <si>
    <t>NZ Medical Association</t>
  </si>
  <si>
    <t>Prince Mahidol Award Conference (Non-Communicable Diseases)</t>
  </si>
  <si>
    <t>World Health Organisation (WHO)</t>
  </si>
  <si>
    <t>Gifts listed below</t>
  </si>
  <si>
    <t>Taxi to Te Papa from Ministry</t>
  </si>
  <si>
    <t>WHO Housing &amp; Health Guidelines event</t>
  </si>
  <si>
    <t>Taxi to Central TAS, Tory St</t>
  </si>
  <si>
    <t>Meeting with DHBs @ Central TAS</t>
  </si>
  <si>
    <t>Te Taura Whiri o te Reo Māori</t>
  </si>
  <si>
    <t>Hamilton / Ngāruawahia</t>
  </si>
  <si>
    <t>Whangarei / Russell</t>
  </si>
  <si>
    <t>Melbourne</t>
  </si>
  <si>
    <t>Credit card fees</t>
  </si>
  <si>
    <t>Mobile phone plan fees and charges</t>
  </si>
  <si>
    <t>Usage</t>
  </si>
  <si>
    <t>Telco levy</t>
  </si>
  <si>
    <t>Monthly plan cost</t>
  </si>
  <si>
    <t>-</t>
  </si>
  <si>
    <t>Accomodation - stopover in San Francisco</t>
  </si>
  <si>
    <t>Flights (including Washington DC - San Francisco connecting flight)</t>
  </si>
  <si>
    <t>World Health Assembly in Geneva</t>
  </si>
  <si>
    <t>Flights and accommodation (7 nights)</t>
  </si>
  <si>
    <t>Attend smoking in cars announcement with Associate Minister of Health</t>
  </si>
  <si>
    <t>Visit Mason Clinic Auckland (on return from Washington DC)</t>
  </si>
  <si>
    <t>Panel Member at NZ Harkness Fellowship Selection</t>
  </si>
  <si>
    <t>Meetings: Southern Cross CEO, John Tamihere, Hāpai Ta Hauora Ltd and Auckland Primary Health Leaders Group</t>
  </si>
  <si>
    <t>Keynote Speaker - Royal Australasian College of Physicians Congress Oral Health Forum (6 May) and Oral Health Forum in Russell (7 May)</t>
  </si>
  <si>
    <t>Visit to Waikato DHB with Dr Karen Poutasi, Commissioner</t>
  </si>
  <si>
    <t>Speaker at Auckland School of Population Health seminar and vist to Ministry Auckland office</t>
  </si>
  <si>
    <t>Note that the Director-General generally takes his own transport (bicycle) or public transport to and from local meetings. Public transport is not usually claimed back unless specified below.</t>
  </si>
  <si>
    <t>No hospitality expenses claimed</t>
  </si>
  <si>
    <t>Roaming data - Washington DC</t>
  </si>
  <si>
    <t>Roaming data - Australia</t>
  </si>
  <si>
    <t>Roaming data - Geneva (incurred in May)</t>
  </si>
  <si>
    <t>Monthly plan cost - refund</t>
  </si>
  <si>
    <t>Wellington Sportsperson of the Year Awards</t>
  </si>
  <si>
    <t>Hutt Valley DHB</t>
  </si>
  <si>
    <t>Hutt Valley Sports Awards</t>
  </si>
  <si>
    <t>Invitations listed below. Please note - the Director-General of Health receives a large number of invitations to attend functions and speak at events each year. We prioritise disclosing Invitations where there is an element of hospitality involved (e.g. a lunch, dinner or other benefit). Invitations to attend health-related discussions / forums (e.g. at universities) are not individually disclosed below. The Director-General usually cannot attend these meetings due to scheduling but may attend health-related events from time to time if appropriate.</t>
  </si>
  <si>
    <t xml:space="preserve">Note that the Director-General generally takes his own (car / bike) or public transport to and from airports in New Zealand - this is generally not claimed back unless specified below </t>
  </si>
  <si>
    <t xml:space="preserve">Note that the Director-General generally takes his own transport (car / bike) or public transport to and from airports in New Zealand - this is generally not claimed back unless specified below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</si>
</sst>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Red]\(&quot;$&quot;#,##0.00\)"/>
    <numFmt numFmtId="165" formatCode="_(&quot;$&quot;* #,##0.00_);_(&quot;$&quot;* \(#,##0.00\);_(&quot;$&quot;* &quot;-&quot;??_);_(@_)"/>
    <numFmt numFmtId="166" formatCode="&quot;$&quot;#,##0.00"/>
    <numFmt numFmtId="167" formatCode="[$-1409]d\ mmmm\ yyyy;@"/>
    <numFmt numFmtId="168" formatCode="&quot;$&quot;#,##0.00;[Red]&quot;$&quot;#,##0.00"/>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0"/>
      <color rgb="FFFF0000"/>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66">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6" fillId="7" borderId="0" xfId="0" applyFont="1" applyFill="1" applyBorder="1" applyAlignment="1" applyProtection="1">
      <alignment horizontal="left" vertical="center" wrapText="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16" fillId="7" borderId="0" xfId="0" applyFont="1" applyFill="1" applyBorder="1" applyAlignment="1" applyProtection="1">
      <alignment vertical="center" wrapText="1"/>
    </xf>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15" fillId="7" borderId="0" xfId="0" applyFont="1" applyFill="1" applyBorder="1" applyAlignment="1" applyProtection="1">
      <alignment horizontal="left" vertical="center" readingOrder="1"/>
    </xf>
    <xf numFmtId="166" fontId="15" fillId="7" borderId="0" xfId="0" applyNumberFormat="1" applyFont="1" applyFill="1" applyBorder="1" applyAlignment="1" applyProtection="1">
      <alignment horizontal="left" vertical="center" wrapText="1"/>
    </xf>
    <xf numFmtId="1" fontId="15" fillId="7" borderId="0" xfId="0" applyNumberFormat="1" applyFont="1" applyFill="1" applyBorder="1" applyAlignment="1" applyProtection="1">
      <alignment horizontal="center" vertical="center" wrapText="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167" fontId="11" fillId="9" borderId="3" xfId="0" applyNumberFormat="1" applyFont="1" applyFill="1" applyBorder="1" applyAlignment="1" applyProtection="1">
      <alignment vertical="center" wrapText="1"/>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164" fontId="11" fillId="9" borderId="4" xfId="0" applyNumberFormat="1" applyFont="1" applyFill="1" applyBorder="1" applyAlignment="1" applyProtection="1">
      <alignment horizontal="right" vertical="center" wrapText="1"/>
      <protection locked="0"/>
    </xf>
    <xf numFmtId="0" fontId="0" fillId="9" borderId="4" xfId="0" applyFont="1" applyFill="1" applyBorder="1" applyAlignment="1" applyProtection="1">
      <alignment horizontal="left" vertical="center" wrapText="1"/>
      <protection locked="0"/>
    </xf>
    <xf numFmtId="0" fontId="0" fillId="9" borderId="5" xfId="0" applyFont="1" applyFill="1" applyBorder="1" applyAlignment="1" applyProtection="1">
      <alignment horizontal="left" vertical="center" wrapText="1"/>
      <protection locked="0"/>
    </xf>
    <xf numFmtId="0" fontId="11" fillId="9" borderId="4" xfId="0" applyNumberFormat="1"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readingOrder="1"/>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27" fillId="3" borderId="0" xfId="0" applyFont="1" applyFill="1" applyBorder="1" applyAlignment="1" applyProtection="1">
      <alignment horizontal="center" vertical="center" wrapText="1"/>
    </xf>
    <xf numFmtId="166" fontId="27"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horizontal="left" vertical="center"/>
      <protection locked="0"/>
    </xf>
    <xf numFmtId="167" fontId="11" fillId="9" borderId="3" xfId="0" applyNumberFormat="1" applyFont="1" applyFill="1" applyBorder="1" applyAlignment="1" applyProtection="1">
      <alignment horizontal="left" vertical="center" wrapText="1"/>
      <protection locked="0"/>
    </xf>
    <xf numFmtId="0" fontId="28" fillId="9" borderId="4" xfId="0" applyFont="1" applyFill="1" applyBorder="1" applyAlignment="1" applyProtection="1">
      <alignment vertical="center" wrapText="1"/>
      <protection locked="0"/>
    </xf>
    <xf numFmtId="164" fontId="11" fillId="9" borderId="4" xfId="0" applyNumberFormat="1" applyFont="1" applyFill="1" applyBorder="1" applyAlignment="1" applyProtection="1">
      <alignment horizontal="left" vertical="center" wrapText="1"/>
      <protection locked="0"/>
    </xf>
    <xf numFmtId="0" fontId="11" fillId="9" borderId="4" xfId="0" applyFont="1" applyFill="1" applyBorder="1" applyAlignment="1" applyProtection="1">
      <alignment horizontal="left" vertical="center" wrapText="1"/>
      <protection locked="0"/>
    </xf>
    <xf numFmtId="0" fontId="11" fillId="9" borderId="5" xfId="0" applyFont="1" applyFill="1" applyBorder="1" applyAlignment="1" applyProtection="1">
      <alignment horizontal="left" vertical="center" wrapText="1"/>
      <protection locked="0"/>
    </xf>
    <xf numFmtId="0" fontId="0" fillId="9" borderId="2" xfId="0" applyFont="1" applyFill="1" applyBorder="1" applyAlignment="1" applyProtection="1">
      <alignment vertical="center" wrapText="1"/>
      <protection locked="0"/>
    </xf>
    <xf numFmtId="2" fontId="11" fillId="9" borderId="3" xfId="0" applyNumberFormat="1" applyFont="1" applyFill="1" applyBorder="1" applyAlignment="1" applyProtection="1">
      <alignment horizontal="left" vertical="center"/>
      <protection locked="0"/>
    </xf>
    <xf numFmtId="0" fontId="0" fillId="0" borderId="0" xfId="0" applyFill="1" applyAlignment="1" applyProtection="1">
      <alignment wrapText="1"/>
      <protection locked="0"/>
    </xf>
    <xf numFmtId="0" fontId="0" fillId="0" borderId="0" xfId="0" applyFill="1" applyProtection="1">
      <protection locked="0"/>
    </xf>
    <xf numFmtId="168" fontId="0" fillId="0" borderId="0" xfId="0" applyNumberFormat="1" applyAlignment="1" applyProtection="1">
      <alignment wrapText="1"/>
      <protection locked="0"/>
    </xf>
    <xf numFmtId="2" fontId="0" fillId="0" borderId="0" xfId="0" applyNumberFormat="1" applyAlignment="1" applyProtection="1">
      <alignment wrapText="1"/>
      <protection locked="0"/>
    </xf>
    <xf numFmtId="0" fontId="11" fillId="0" borderId="0" xfId="0" applyFont="1" applyFill="1" applyBorder="1" applyAlignment="1" applyProtection="1">
      <alignment horizontal="center" vertical="center" wrapText="1" readingOrder="1"/>
    </xf>
    <xf numFmtId="0" fontId="10" fillId="9" borderId="2" xfId="0" applyFont="1" applyFill="1" applyBorder="1" applyAlignment="1" applyProtection="1">
      <alignment horizontal="left" vertical="center" wrapText="1" readingOrder="1"/>
      <protection locked="0"/>
    </xf>
    <xf numFmtId="0" fontId="9" fillId="0" borderId="6" xfId="0" applyFont="1" applyBorder="1" applyAlignment="1" applyProtection="1">
      <alignment horizontal="left" vertical="center"/>
    </xf>
    <xf numFmtId="0" fontId="18" fillId="2" borderId="0" xfId="0" applyFont="1" applyFill="1" applyBorder="1" applyAlignment="1" applyProtection="1">
      <alignment horizontal="center" vertical="center"/>
    </xf>
    <xf numFmtId="0" fontId="9" fillId="9" borderId="2" xfId="0" applyFont="1" applyFill="1" applyBorder="1" applyAlignment="1" applyProtection="1">
      <alignment horizontal="left" vertical="center" wrapText="1" readingOrder="1"/>
      <protection locked="0"/>
    </xf>
    <xf numFmtId="167" fontId="10" fillId="9"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27" fillId="7" borderId="0" xfId="0" applyFont="1" applyFill="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76"/>
  <sheetViews>
    <sheetView tabSelected="1" zoomScaleNormal="100" workbookViewId="0">
      <selection activeCell="G7" sqref="G7"/>
    </sheetView>
  </sheetViews>
  <sheetFormatPr defaultColWidth="0" defaultRowHeight="13.2" zeroHeight="1" x14ac:dyDescent="0.25"/>
  <cols>
    <col min="1" max="1" width="35.6640625" style="17" customWidth="1"/>
    <col min="2" max="2" width="21.5546875" style="17" customWidth="1"/>
    <col min="3" max="3" width="33.5546875" style="17" customWidth="1"/>
    <col min="4" max="4" width="4.44140625" style="17" customWidth="1"/>
    <col min="5" max="5" width="29" style="17" customWidth="1"/>
    <col min="6" max="6" width="19" style="17" customWidth="1"/>
    <col min="7" max="7" width="42" style="17" customWidth="1"/>
    <col min="8" max="11" width="9.109375" style="17" hidden="1" customWidth="1"/>
    <col min="12" max="16384" width="9.109375" style="17" hidden="1"/>
  </cols>
  <sheetData>
    <row r="1" spans="1:11" ht="26.25" customHeight="1" x14ac:dyDescent="0.25">
      <c r="A1" s="148" t="s">
        <v>64</v>
      </c>
      <c r="B1" s="148"/>
      <c r="C1" s="148"/>
      <c r="D1" s="148"/>
      <c r="E1" s="148"/>
      <c r="F1" s="148"/>
      <c r="G1" s="48"/>
      <c r="H1" s="48"/>
      <c r="I1" s="48"/>
      <c r="J1" s="48"/>
      <c r="K1" s="48"/>
    </row>
    <row r="2" spans="1:11" ht="21" customHeight="1" x14ac:dyDescent="0.25">
      <c r="A2" s="4" t="s">
        <v>2</v>
      </c>
      <c r="B2" s="149" t="s">
        <v>177</v>
      </c>
      <c r="C2" s="149"/>
      <c r="D2" s="149"/>
      <c r="E2" s="149"/>
      <c r="F2" s="149"/>
      <c r="G2" s="48"/>
      <c r="H2" s="48"/>
      <c r="I2" s="48"/>
      <c r="J2" s="48"/>
      <c r="K2" s="48"/>
    </row>
    <row r="3" spans="1:11" ht="21" customHeight="1" x14ac:dyDescent="0.25">
      <c r="A3" s="4" t="s">
        <v>65</v>
      </c>
      <c r="B3" s="149" t="s">
        <v>178</v>
      </c>
      <c r="C3" s="149"/>
      <c r="D3" s="149"/>
      <c r="E3" s="149"/>
      <c r="F3" s="149"/>
      <c r="G3" s="48"/>
      <c r="H3" s="48"/>
      <c r="I3" s="48"/>
      <c r="J3" s="48"/>
      <c r="K3" s="48"/>
    </row>
    <row r="4" spans="1:11" ht="21" customHeight="1" x14ac:dyDescent="0.25">
      <c r="A4" s="4" t="s">
        <v>48</v>
      </c>
      <c r="B4" s="150">
        <v>43282</v>
      </c>
      <c r="C4" s="150"/>
      <c r="D4" s="150"/>
      <c r="E4" s="150"/>
      <c r="F4" s="150"/>
      <c r="G4" s="48"/>
      <c r="H4" s="48"/>
      <c r="I4" s="48"/>
      <c r="J4" s="48"/>
      <c r="K4" s="48"/>
    </row>
    <row r="5" spans="1:11" ht="21" customHeight="1" x14ac:dyDescent="0.25">
      <c r="A5" s="4" t="s">
        <v>49</v>
      </c>
      <c r="B5" s="150">
        <v>43646</v>
      </c>
      <c r="C5" s="150"/>
      <c r="D5" s="150"/>
      <c r="E5" s="150"/>
      <c r="F5" s="150"/>
      <c r="G5" s="48"/>
      <c r="H5" s="48"/>
      <c r="I5" s="48"/>
      <c r="J5" s="48"/>
      <c r="K5" s="48"/>
    </row>
    <row r="6" spans="1:11" ht="21" customHeight="1" x14ac:dyDescent="0.25">
      <c r="A6" s="4" t="s">
        <v>69</v>
      </c>
      <c r="B6" s="147" t="str">
        <f>IF(AND(Travel!B7&lt;&gt;A30,Hospitality!B7&lt;&gt;A30,'All other expenses'!B7&lt;&gt;A30,'Gifts and benefits'!B7&lt;&gt;A30),A31,IF(AND(Travel!B7=A30,Hospitality!B7=A30,'All other expenses'!B7=A30,'Gifts and benefits'!B7=A30),A33,A32))</f>
        <v>Data and totals checked on all sheets</v>
      </c>
      <c r="C6" s="147"/>
      <c r="D6" s="147"/>
      <c r="E6" s="147"/>
      <c r="F6" s="147"/>
      <c r="G6" s="36"/>
      <c r="H6" s="48"/>
      <c r="I6" s="48"/>
      <c r="J6" s="48"/>
      <c r="K6" s="48"/>
    </row>
    <row r="7" spans="1:11" ht="21" customHeight="1" x14ac:dyDescent="0.25">
      <c r="A7" s="4" t="s">
        <v>86</v>
      </c>
      <c r="B7" s="146" t="s">
        <v>38</v>
      </c>
      <c r="C7" s="146"/>
      <c r="D7" s="146"/>
      <c r="E7" s="146"/>
      <c r="F7" s="146"/>
      <c r="G7" s="36"/>
      <c r="H7" s="48"/>
      <c r="I7" s="48"/>
      <c r="J7" s="48"/>
      <c r="K7" s="48"/>
    </row>
    <row r="8" spans="1:11" ht="21" customHeight="1" x14ac:dyDescent="0.25">
      <c r="A8" s="4" t="s">
        <v>66</v>
      </c>
      <c r="B8" s="146" t="s">
        <v>119</v>
      </c>
      <c r="C8" s="146"/>
      <c r="D8" s="146"/>
      <c r="E8" s="146"/>
      <c r="F8" s="146"/>
      <c r="G8" s="36"/>
      <c r="H8" s="48"/>
      <c r="I8" s="48"/>
      <c r="J8" s="48"/>
      <c r="K8" s="48"/>
    </row>
    <row r="9" spans="1:11" ht="66.75" customHeight="1" x14ac:dyDescent="0.25">
      <c r="A9" s="145" t="s">
        <v>82</v>
      </c>
      <c r="B9" s="145"/>
      <c r="C9" s="145"/>
      <c r="D9" s="145"/>
      <c r="E9" s="145"/>
      <c r="F9" s="145"/>
      <c r="G9" s="36"/>
      <c r="H9" s="48"/>
      <c r="I9" s="48"/>
      <c r="J9" s="48"/>
      <c r="K9" s="48"/>
    </row>
    <row r="10" spans="1:11" s="132" customFormat="1" ht="36" customHeight="1" x14ac:dyDescent="0.25">
      <c r="A10" s="126" t="s">
        <v>32</v>
      </c>
      <c r="B10" s="127" t="s">
        <v>15</v>
      </c>
      <c r="C10" s="127" t="s">
        <v>40</v>
      </c>
      <c r="D10" s="128"/>
      <c r="E10" s="129" t="s">
        <v>31</v>
      </c>
      <c r="F10" s="130" t="s">
        <v>43</v>
      </c>
      <c r="G10" s="131"/>
      <c r="H10" s="131"/>
      <c r="I10" s="131"/>
      <c r="J10" s="131"/>
      <c r="K10" s="131"/>
    </row>
    <row r="11" spans="1:11" ht="27.75" customHeight="1" x14ac:dyDescent="0.3">
      <c r="A11" s="11" t="s">
        <v>53</v>
      </c>
      <c r="B11" s="80">
        <f>B15+B16+B17</f>
        <v>23568.35</v>
      </c>
      <c r="C11" s="87" t="str">
        <f>IF(Travel!B6="",A34,Travel!B6)</f>
        <v>Figures include GST (where applicable)</v>
      </c>
      <c r="D11" s="8"/>
      <c r="E11" s="11" t="s">
        <v>61</v>
      </c>
      <c r="F11" s="58">
        <f>'Gifts and benefits'!C62</f>
        <v>35</v>
      </c>
      <c r="G11" s="49"/>
      <c r="H11" s="49"/>
      <c r="I11" s="49"/>
      <c r="J11" s="49"/>
      <c r="K11" s="49"/>
    </row>
    <row r="12" spans="1:11" ht="27.75" customHeight="1" x14ac:dyDescent="0.3">
      <c r="A12" s="11" t="s">
        <v>9</v>
      </c>
      <c r="B12" s="80">
        <f>Hospitality!B25</f>
        <v>0</v>
      </c>
      <c r="C12" s="87" t="str">
        <f>IF(Hospitality!B6="",A34,Hospitality!B6)</f>
        <v>Figures include GST (where applicable)</v>
      </c>
      <c r="D12" s="8"/>
      <c r="E12" s="11" t="s">
        <v>62</v>
      </c>
      <c r="F12" s="58">
        <f>'Gifts and benefits'!C63</f>
        <v>11</v>
      </c>
      <c r="G12" s="49"/>
      <c r="H12" s="49"/>
      <c r="I12" s="49"/>
      <c r="J12" s="49"/>
      <c r="K12" s="49"/>
    </row>
    <row r="13" spans="1:11" ht="27.75" customHeight="1" x14ac:dyDescent="0.25">
      <c r="A13" s="11" t="s">
        <v>14</v>
      </c>
      <c r="B13" s="80">
        <f>'All other expenses'!B67</f>
        <v>442.6099999999999</v>
      </c>
      <c r="C13" s="87" t="str">
        <f>IF('All other expenses'!B6="",A34,'All other expenses'!B6)</f>
        <v>Figures include GST (where applicable)</v>
      </c>
      <c r="D13" s="8"/>
      <c r="E13" s="11" t="s">
        <v>63</v>
      </c>
      <c r="F13" s="58">
        <f>'Gifts and benefits'!C64</f>
        <v>24</v>
      </c>
      <c r="G13" s="48"/>
      <c r="H13" s="48"/>
      <c r="I13" s="48"/>
      <c r="J13" s="48"/>
      <c r="K13" s="48"/>
    </row>
    <row r="14" spans="1:11" ht="12.75" customHeight="1" x14ac:dyDescent="0.25">
      <c r="A14" s="10"/>
      <c r="B14" s="81"/>
      <c r="C14" s="88"/>
      <c r="D14" s="59"/>
      <c r="E14" s="8"/>
      <c r="F14" s="60"/>
      <c r="G14" s="28"/>
      <c r="H14" s="28"/>
      <c r="I14" s="28"/>
      <c r="J14" s="28"/>
      <c r="K14" s="28"/>
    </row>
    <row r="15" spans="1:11" ht="27.75" customHeight="1" x14ac:dyDescent="0.25">
      <c r="A15" s="12" t="s">
        <v>29</v>
      </c>
      <c r="B15" s="82">
        <f>Travel!B20</f>
        <v>13433.73</v>
      </c>
      <c r="C15" s="89" t="str">
        <f>C11</f>
        <v>Figures include GST (where applicable)</v>
      </c>
      <c r="D15" s="8"/>
      <c r="E15" s="8"/>
      <c r="F15" s="60"/>
      <c r="G15" s="48"/>
      <c r="H15" s="48"/>
      <c r="I15" s="48"/>
      <c r="J15" s="48"/>
      <c r="K15" s="48"/>
    </row>
    <row r="16" spans="1:11" ht="27.75" customHeight="1" x14ac:dyDescent="0.25">
      <c r="A16" s="12" t="s">
        <v>57</v>
      </c>
      <c r="B16" s="82">
        <f>Travel!B75</f>
        <v>9951.5499999999975</v>
      </c>
      <c r="C16" s="89" t="str">
        <f>C11</f>
        <v>Figures include GST (where applicable)</v>
      </c>
      <c r="D16" s="61"/>
      <c r="E16" s="8"/>
      <c r="F16" s="62"/>
      <c r="G16" s="48"/>
      <c r="H16" s="48"/>
      <c r="I16" s="48"/>
      <c r="J16" s="48"/>
      <c r="K16" s="48"/>
    </row>
    <row r="17" spans="1:11" ht="27.75" customHeight="1" x14ac:dyDescent="0.25">
      <c r="A17" s="12" t="s">
        <v>30</v>
      </c>
      <c r="B17" s="82">
        <f>Travel!B94</f>
        <v>183.07</v>
      </c>
      <c r="C17" s="89" t="str">
        <f>C11</f>
        <v>Figures include GST (where applicable)</v>
      </c>
      <c r="D17" s="8"/>
      <c r="E17" s="8"/>
      <c r="F17" s="62"/>
      <c r="G17" s="48"/>
      <c r="H17" s="48"/>
      <c r="I17" s="48"/>
      <c r="J17" s="48"/>
      <c r="K17" s="48"/>
    </row>
    <row r="18" spans="1:11" ht="27.75" customHeight="1" x14ac:dyDescent="0.25">
      <c r="A18" s="29"/>
      <c r="B18" s="24"/>
      <c r="C18" s="29"/>
      <c r="D18" s="7"/>
      <c r="E18" s="7"/>
      <c r="F18" s="63"/>
      <c r="G18" s="64"/>
      <c r="H18" s="64"/>
      <c r="I18" s="64"/>
      <c r="J18" s="64"/>
      <c r="K18" s="64"/>
    </row>
    <row r="19" spans="1:11" x14ac:dyDescent="0.25">
      <c r="A19" s="54" t="s">
        <v>7</v>
      </c>
      <c r="B19" s="27"/>
      <c r="C19" s="28"/>
      <c r="D19" s="29"/>
      <c r="E19" s="29"/>
      <c r="F19" s="29"/>
      <c r="G19" s="29"/>
      <c r="H19" s="29"/>
      <c r="I19" s="29"/>
      <c r="J19" s="29"/>
      <c r="K19" s="29"/>
    </row>
    <row r="20" spans="1:11" x14ac:dyDescent="0.25">
      <c r="A20" s="25" t="s">
        <v>8</v>
      </c>
      <c r="B20" s="55"/>
      <c r="C20" s="55"/>
      <c r="D20" s="28"/>
      <c r="E20" s="28"/>
      <c r="F20" s="28"/>
      <c r="G20" s="29"/>
      <c r="H20" s="29"/>
      <c r="I20" s="29"/>
      <c r="J20" s="29"/>
      <c r="K20" s="29"/>
    </row>
    <row r="21" spans="1:11" ht="12.6" customHeight="1" x14ac:dyDescent="0.25">
      <c r="A21" s="25" t="s">
        <v>41</v>
      </c>
      <c r="B21" s="55"/>
      <c r="C21" s="55"/>
      <c r="D21" s="22"/>
      <c r="E21" s="29"/>
      <c r="F21" s="29"/>
      <c r="G21" s="29"/>
      <c r="H21" s="29"/>
      <c r="I21" s="29"/>
      <c r="J21" s="29"/>
      <c r="K21" s="29"/>
    </row>
    <row r="22" spans="1:11" ht="12.6" customHeight="1" x14ac:dyDescent="0.25">
      <c r="A22" s="25" t="s">
        <v>50</v>
      </c>
      <c r="B22" s="55"/>
      <c r="C22" s="55"/>
      <c r="D22" s="22"/>
      <c r="E22" s="29"/>
      <c r="F22" s="29"/>
      <c r="G22" s="29"/>
      <c r="H22" s="29"/>
      <c r="I22" s="29"/>
      <c r="J22" s="29"/>
      <c r="K22" s="29"/>
    </row>
    <row r="23" spans="1:11" ht="12.6" customHeight="1" x14ac:dyDescent="0.25">
      <c r="A23" s="25" t="s">
        <v>67</v>
      </c>
      <c r="B23" s="55"/>
      <c r="C23" s="55"/>
      <c r="D23" s="22"/>
      <c r="E23" s="29"/>
      <c r="F23" s="29"/>
      <c r="G23" s="29"/>
      <c r="H23" s="29"/>
      <c r="I23" s="29"/>
      <c r="J23" s="29"/>
      <c r="K23" s="29"/>
    </row>
    <row r="24" spans="1:11" x14ac:dyDescent="0.25">
      <c r="A24" s="42"/>
      <c r="B24" s="29"/>
      <c r="C24" s="29"/>
      <c r="D24" s="29"/>
      <c r="E24" s="29"/>
      <c r="F24" s="48"/>
      <c r="G24" s="48"/>
      <c r="H24" s="48"/>
      <c r="I24" s="48"/>
      <c r="J24" s="48"/>
      <c r="K24" s="48"/>
    </row>
    <row r="25" spans="1:11" hidden="1" x14ac:dyDescent="0.25">
      <c r="A25" s="15" t="s">
        <v>94</v>
      </c>
      <c r="B25" s="16"/>
      <c r="C25" s="16"/>
      <c r="D25" s="16"/>
      <c r="E25" s="16"/>
      <c r="F25" s="16"/>
      <c r="G25" s="48"/>
      <c r="H25" s="48"/>
      <c r="I25" s="48"/>
      <c r="J25" s="48"/>
      <c r="K25" s="48"/>
    </row>
    <row r="26" spans="1:11" ht="12.75" hidden="1" customHeight="1" x14ac:dyDescent="0.25">
      <c r="A26" s="14" t="s">
        <v>108</v>
      </c>
      <c r="B26" s="6"/>
      <c r="C26" s="6"/>
      <c r="D26" s="14"/>
      <c r="E26" s="14"/>
      <c r="F26" s="14"/>
      <c r="G26" s="48"/>
      <c r="H26" s="48"/>
      <c r="I26" s="48"/>
      <c r="J26" s="48"/>
      <c r="K26" s="48"/>
    </row>
    <row r="27" spans="1:11" hidden="1" x14ac:dyDescent="0.25">
      <c r="A27" s="13" t="s">
        <v>39</v>
      </c>
      <c r="B27" s="13"/>
      <c r="C27" s="13"/>
      <c r="D27" s="13"/>
      <c r="E27" s="13"/>
      <c r="F27" s="13"/>
      <c r="G27" s="48"/>
      <c r="H27" s="48"/>
      <c r="I27" s="48"/>
      <c r="J27" s="48"/>
      <c r="K27" s="48"/>
    </row>
    <row r="28" spans="1:11" hidden="1" x14ac:dyDescent="0.25">
      <c r="A28" s="13" t="s">
        <v>12</v>
      </c>
      <c r="B28" s="13"/>
      <c r="C28" s="13"/>
      <c r="D28" s="13"/>
      <c r="E28" s="13"/>
      <c r="F28" s="13"/>
      <c r="G28" s="48"/>
      <c r="H28" s="48"/>
      <c r="I28" s="48"/>
      <c r="J28" s="48"/>
      <c r="K28" s="48"/>
    </row>
    <row r="29" spans="1:11" hidden="1" x14ac:dyDescent="0.25">
      <c r="A29" s="14" t="s">
        <v>79</v>
      </c>
      <c r="B29" s="14"/>
      <c r="C29" s="14"/>
      <c r="D29" s="14"/>
      <c r="E29" s="14"/>
      <c r="F29" s="14"/>
      <c r="G29" s="48"/>
      <c r="H29" s="48"/>
      <c r="I29" s="48"/>
      <c r="J29" s="48"/>
      <c r="K29" s="48"/>
    </row>
    <row r="30" spans="1:11" hidden="1" x14ac:dyDescent="0.25">
      <c r="A30" s="14" t="s">
        <v>80</v>
      </c>
      <c r="B30" s="14"/>
      <c r="C30" s="14"/>
      <c r="D30" s="14"/>
      <c r="E30" s="14"/>
      <c r="F30" s="14"/>
      <c r="G30" s="48"/>
      <c r="H30" s="48"/>
      <c r="I30" s="48"/>
      <c r="J30" s="48"/>
      <c r="K30" s="48"/>
    </row>
    <row r="31" spans="1:11" hidden="1" x14ac:dyDescent="0.25">
      <c r="A31" s="13" t="s">
        <v>71</v>
      </c>
      <c r="B31" s="13"/>
      <c r="C31" s="13"/>
      <c r="D31" s="13"/>
      <c r="E31" s="13"/>
      <c r="F31" s="13"/>
      <c r="G31" s="48"/>
      <c r="H31" s="48"/>
      <c r="I31" s="48"/>
      <c r="J31" s="48"/>
      <c r="K31" s="48"/>
    </row>
    <row r="32" spans="1:11" hidden="1" x14ac:dyDescent="0.25">
      <c r="A32" s="13" t="s">
        <v>72</v>
      </c>
      <c r="B32" s="13"/>
      <c r="C32" s="13"/>
      <c r="D32" s="13"/>
      <c r="E32" s="13"/>
      <c r="F32" s="13"/>
      <c r="G32" s="48"/>
      <c r="H32" s="48"/>
      <c r="I32" s="48"/>
      <c r="J32" s="48"/>
      <c r="K32" s="48"/>
    </row>
    <row r="33" spans="1:11" hidden="1" x14ac:dyDescent="0.25">
      <c r="A33" s="13" t="s">
        <v>70</v>
      </c>
      <c r="B33" s="13"/>
      <c r="C33" s="13"/>
      <c r="D33" s="13"/>
      <c r="E33" s="13"/>
      <c r="F33" s="13"/>
      <c r="G33" s="48"/>
      <c r="H33" s="48"/>
      <c r="I33" s="48"/>
      <c r="J33" s="48"/>
      <c r="K33" s="48"/>
    </row>
    <row r="34" spans="1:11" hidden="1" x14ac:dyDescent="0.25">
      <c r="A34" s="14" t="s">
        <v>42</v>
      </c>
      <c r="B34" s="14"/>
      <c r="C34" s="14"/>
      <c r="D34" s="14"/>
      <c r="E34" s="14"/>
      <c r="F34" s="14"/>
      <c r="G34" s="48"/>
      <c r="H34" s="48"/>
      <c r="I34" s="48"/>
      <c r="J34" s="48"/>
      <c r="K34" s="48"/>
    </row>
    <row r="35" spans="1:11" hidden="1" x14ac:dyDescent="0.25">
      <c r="A35" s="14" t="s">
        <v>44</v>
      </c>
      <c r="B35" s="14"/>
      <c r="C35" s="14"/>
      <c r="D35" s="14"/>
      <c r="E35" s="14"/>
      <c r="F35" s="14"/>
      <c r="G35" s="48"/>
      <c r="H35" s="48"/>
      <c r="I35" s="48"/>
      <c r="J35" s="48"/>
      <c r="K35" s="48"/>
    </row>
    <row r="36" spans="1:11" hidden="1" x14ac:dyDescent="0.25">
      <c r="A36" s="85" t="s">
        <v>60</v>
      </c>
      <c r="B36" s="84"/>
      <c r="C36" s="84"/>
      <c r="D36" s="84"/>
      <c r="E36" s="84"/>
      <c r="F36" s="84"/>
      <c r="G36" s="48"/>
      <c r="H36" s="48"/>
      <c r="I36" s="48"/>
      <c r="J36" s="48"/>
      <c r="K36" s="48"/>
    </row>
    <row r="37" spans="1:11" hidden="1" x14ac:dyDescent="0.25">
      <c r="A37" s="85" t="s">
        <v>38</v>
      </c>
      <c r="B37" s="84"/>
      <c r="C37" s="84"/>
      <c r="D37" s="84"/>
      <c r="E37" s="84"/>
      <c r="F37" s="84"/>
      <c r="G37" s="48"/>
      <c r="H37" s="48"/>
      <c r="I37" s="48"/>
      <c r="J37" s="48"/>
      <c r="K37" s="48"/>
    </row>
    <row r="38" spans="1:11" hidden="1" x14ac:dyDescent="0.25">
      <c r="A38" s="65" t="s">
        <v>22</v>
      </c>
      <c r="B38" s="5"/>
      <c r="C38" s="5"/>
      <c r="D38" s="5"/>
      <c r="E38" s="5"/>
      <c r="F38" s="5"/>
      <c r="G38" s="48"/>
      <c r="H38" s="48"/>
      <c r="I38" s="48"/>
      <c r="J38" s="48"/>
      <c r="K38" s="48"/>
    </row>
    <row r="39" spans="1:11" hidden="1" x14ac:dyDescent="0.25">
      <c r="A39" s="66" t="s">
        <v>23</v>
      </c>
      <c r="B39" s="5"/>
      <c r="C39" s="5"/>
      <c r="D39" s="5"/>
      <c r="E39" s="5"/>
      <c r="F39" s="5"/>
      <c r="G39" s="48"/>
      <c r="H39" s="48"/>
      <c r="I39" s="48"/>
      <c r="J39" s="48"/>
      <c r="K39" s="48"/>
    </row>
    <row r="40" spans="1:11" hidden="1" x14ac:dyDescent="0.25">
      <c r="A40" s="66" t="s">
        <v>25</v>
      </c>
      <c r="B40" s="5"/>
      <c r="C40" s="5"/>
      <c r="D40" s="5"/>
      <c r="E40" s="5"/>
      <c r="F40" s="5"/>
      <c r="G40" s="48"/>
      <c r="H40" s="48"/>
      <c r="I40" s="48"/>
      <c r="J40" s="48"/>
      <c r="K40" s="48"/>
    </row>
    <row r="41" spans="1:11" hidden="1" x14ac:dyDescent="0.25">
      <c r="A41" s="66" t="s">
        <v>24</v>
      </c>
      <c r="B41" s="5"/>
      <c r="C41" s="5"/>
      <c r="D41" s="5"/>
      <c r="E41" s="5"/>
      <c r="F41" s="5"/>
      <c r="G41" s="48"/>
      <c r="H41" s="48"/>
      <c r="I41" s="48"/>
      <c r="J41" s="48"/>
      <c r="K41" s="48"/>
    </row>
    <row r="42" spans="1:11" hidden="1" x14ac:dyDescent="0.25">
      <c r="A42" s="66" t="s">
        <v>26</v>
      </c>
      <c r="B42" s="5"/>
      <c r="C42" s="5"/>
      <c r="D42" s="5"/>
      <c r="E42" s="5"/>
      <c r="F42" s="5"/>
      <c r="G42" s="48"/>
      <c r="H42" s="48"/>
      <c r="I42" s="48"/>
      <c r="J42" s="48"/>
      <c r="K42" s="48"/>
    </row>
    <row r="43" spans="1:11" hidden="1" x14ac:dyDescent="0.25">
      <c r="A43" s="66" t="s">
        <v>27</v>
      </c>
      <c r="B43" s="5"/>
      <c r="C43" s="5"/>
      <c r="D43" s="5"/>
      <c r="E43" s="5"/>
      <c r="F43" s="5"/>
      <c r="G43" s="48"/>
      <c r="H43" s="48"/>
      <c r="I43" s="48"/>
      <c r="J43" s="48"/>
      <c r="K43" s="48"/>
    </row>
    <row r="44" spans="1:11" hidden="1" x14ac:dyDescent="0.25">
      <c r="A44" s="86" t="s">
        <v>20</v>
      </c>
      <c r="B44" s="84"/>
      <c r="C44" s="84"/>
      <c r="D44" s="84"/>
      <c r="E44" s="84"/>
      <c r="F44" s="84"/>
      <c r="G44" s="48"/>
      <c r="H44" s="48"/>
      <c r="I44" s="48"/>
      <c r="J44" s="48"/>
      <c r="K44" s="48"/>
    </row>
    <row r="45" spans="1:11" hidden="1" x14ac:dyDescent="0.25">
      <c r="A45" s="84" t="s">
        <v>18</v>
      </c>
      <c r="B45" s="84"/>
      <c r="C45" s="84"/>
      <c r="D45" s="84"/>
      <c r="E45" s="84"/>
      <c r="F45" s="84"/>
      <c r="G45" s="48"/>
      <c r="H45" s="48"/>
      <c r="I45" s="48"/>
      <c r="J45" s="48"/>
      <c r="K45" s="48"/>
    </row>
    <row r="46" spans="1:11" hidden="1" x14ac:dyDescent="0.25">
      <c r="A46" s="67">
        <v>-20000</v>
      </c>
      <c r="B46" s="5"/>
      <c r="C46" s="5"/>
      <c r="D46" s="5"/>
      <c r="E46" s="5"/>
      <c r="F46" s="5"/>
      <c r="G46" s="48"/>
      <c r="H46" s="48"/>
      <c r="I46" s="48"/>
      <c r="J46" s="48"/>
      <c r="K46" s="48"/>
    </row>
    <row r="47" spans="1:11" ht="26.4" hidden="1" x14ac:dyDescent="0.25">
      <c r="A47" s="120" t="s">
        <v>91</v>
      </c>
      <c r="B47" s="84"/>
      <c r="C47" s="84"/>
      <c r="D47" s="84"/>
      <c r="E47" s="84"/>
      <c r="F47" s="84"/>
      <c r="G47" s="48"/>
      <c r="H47" s="48"/>
      <c r="I47" s="48"/>
      <c r="J47" s="48"/>
      <c r="K47" s="48"/>
    </row>
    <row r="48" spans="1:11" ht="26.4" hidden="1" x14ac:dyDescent="0.25">
      <c r="A48" s="120" t="s">
        <v>90</v>
      </c>
      <c r="B48" s="84"/>
      <c r="C48" s="84"/>
      <c r="D48" s="84"/>
      <c r="E48" s="84"/>
      <c r="F48" s="84"/>
      <c r="G48" s="48"/>
      <c r="H48" s="48"/>
      <c r="I48" s="48"/>
      <c r="J48" s="48"/>
      <c r="K48" s="48"/>
    </row>
    <row r="49" spans="1:11" ht="26.4" hidden="1" x14ac:dyDescent="0.25">
      <c r="A49" s="121" t="s">
        <v>92</v>
      </c>
      <c r="B49" s="5"/>
      <c r="C49" s="5"/>
      <c r="D49" s="5"/>
      <c r="E49" s="5"/>
      <c r="F49" s="5"/>
      <c r="G49" s="48"/>
      <c r="H49" s="48"/>
      <c r="I49" s="48"/>
      <c r="J49" s="48"/>
      <c r="K49" s="48"/>
    </row>
    <row r="50" spans="1:11" ht="26.4" hidden="1" x14ac:dyDescent="0.25">
      <c r="A50" s="121" t="s">
        <v>77</v>
      </c>
      <c r="B50" s="5"/>
      <c r="C50" s="5"/>
      <c r="D50" s="5"/>
      <c r="E50" s="5"/>
      <c r="F50" s="5"/>
      <c r="G50" s="48"/>
      <c r="H50" s="48"/>
      <c r="I50" s="48"/>
      <c r="J50" s="48"/>
      <c r="K50" s="48"/>
    </row>
    <row r="51" spans="1:11" ht="39.6" hidden="1" x14ac:dyDescent="0.25">
      <c r="A51" s="121" t="s">
        <v>78</v>
      </c>
      <c r="B51" s="111"/>
      <c r="C51" s="111"/>
      <c r="D51" s="119"/>
      <c r="E51" s="68"/>
      <c r="F51" s="68"/>
      <c r="G51" s="48"/>
      <c r="H51" s="48"/>
      <c r="I51" s="48"/>
      <c r="J51" s="48"/>
      <c r="K51" s="48"/>
    </row>
    <row r="52" spans="1:11" hidden="1" x14ac:dyDescent="0.25">
      <c r="A52" s="116" t="s">
        <v>81</v>
      </c>
      <c r="B52" s="117"/>
      <c r="C52" s="117"/>
      <c r="D52" s="110"/>
      <c r="E52" s="69"/>
      <c r="F52" s="69" t="b">
        <v>1</v>
      </c>
      <c r="G52" s="48"/>
      <c r="H52" s="48"/>
      <c r="I52" s="48"/>
      <c r="J52" s="48"/>
      <c r="K52" s="48"/>
    </row>
    <row r="53" spans="1:11" hidden="1" x14ac:dyDescent="0.25">
      <c r="A53" s="118" t="s">
        <v>93</v>
      </c>
      <c r="B53" s="116"/>
      <c r="C53" s="116"/>
      <c r="D53" s="116"/>
      <c r="E53" s="69"/>
      <c r="F53" s="69" t="b">
        <v>0</v>
      </c>
      <c r="G53" s="48"/>
      <c r="H53" s="48"/>
      <c r="I53" s="48"/>
      <c r="J53" s="48"/>
      <c r="K53" s="48"/>
    </row>
    <row r="54" spans="1:11" hidden="1" x14ac:dyDescent="0.25">
      <c r="A54" s="122"/>
      <c r="B54" s="112">
        <f>COUNT(Travel!B12:B19)</f>
        <v>4</v>
      </c>
      <c r="C54" s="112"/>
      <c r="D54" s="112">
        <f>COUNTIF(Travel!D12:D19,"*")</f>
        <v>4</v>
      </c>
      <c r="E54" s="113"/>
      <c r="F54" s="113" t="b">
        <f>MIN(B54,D54)=MAX(B54,D54)</f>
        <v>1</v>
      </c>
      <c r="G54" s="48"/>
      <c r="H54" s="48"/>
      <c r="I54" s="48"/>
      <c r="J54" s="48"/>
      <c r="K54" s="48"/>
    </row>
    <row r="55" spans="1:11" hidden="1" x14ac:dyDescent="0.25">
      <c r="A55" s="122" t="s">
        <v>76</v>
      </c>
      <c r="B55" s="112">
        <f>COUNT(Travel!B24:B74)</f>
        <v>47</v>
      </c>
      <c r="C55" s="112"/>
      <c r="D55" s="112">
        <f>COUNTIF(Travel!D24:D74,"*")</f>
        <v>47</v>
      </c>
      <c r="E55" s="113"/>
      <c r="F55" s="113" t="b">
        <f>MIN(B55,D55)=MAX(B55,D55)</f>
        <v>1</v>
      </c>
    </row>
    <row r="56" spans="1:11" hidden="1" x14ac:dyDescent="0.25">
      <c r="A56" s="123"/>
      <c r="B56" s="112">
        <f>COUNT(Travel!B79:B93)</f>
        <v>11</v>
      </c>
      <c r="C56" s="112"/>
      <c r="D56" s="112">
        <f>COUNTIF(Travel!D79:D93,"*")</f>
        <v>11</v>
      </c>
      <c r="E56" s="113"/>
      <c r="F56" s="113" t="b">
        <f>MIN(B56,D56)=MAX(B56,D56)</f>
        <v>1</v>
      </c>
    </row>
    <row r="57" spans="1:11" hidden="1" x14ac:dyDescent="0.25">
      <c r="A57" s="124" t="s">
        <v>74</v>
      </c>
      <c r="B57" s="114">
        <f>COUNT(Hospitality!B11:B24)</f>
        <v>0</v>
      </c>
      <c r="C57" s="114"/>
      <c r="D57" s="114">
        <f>COUNTIF(Hospitality!D11:D24,"*")</f>
        <v>0</v>
      </c>
      <c r="E57" s="115"/>
      <c r="F57" s="115" t="b">
        <f>MIN(B57,D57)=MAX(B57,D57)</f>
        <v>1</v>
      </c>
    </row>
    <row r="58" spans="1:11" hidden="1" x14ac:dyDescent="0.25">
      <c r="A58" s="125" t="s">
        <v>75</v>
      </c>
      <c r="B58" s="113">
        <f>COUNT('All other expenses'!B11:B66)</f>
        <v>42</v>
      </c>
      <c r="C58" s="113"/>
      <c r="D58" s="113">
        <f>COUNTIF('All other expenses'!D11:D66,"*")</f>
        <v>43</v>
      </c>
      <c r="E58" s="113"/>
      <c r="F58" s="113" t="b">
        <f>MIN(B58,D58)=MAX(B58,D58)</f>
        <v>0</v>
      </c>
    </row>
    <row r="59" spans="1:11" hidden="1" x14ac:dyDescent="0.25">
      <c r="A59" s="124" t="s">
        <v>73</v>
      </c>
      <c r="B59" s="114">
        <f>COUNTIF('Gifts and benefits'!B11:B61,"*")</f>
        <v>37</v>
      </c>
      <c r="C59" s="114">
        <f>COUNTIF('Gifts and benefits'!C11:C61,"*")</f>
        <v>35</v>
      </c>
      <c r="D59" s="114"/>
      <c r="E59" s="114">
        <f>COUNTA('Gifts and benefits'!E11:E61)</f>
        <v>35</v>
      </c>
      <c r="F59" s="115" t="b">
        <f>MIN(B59,C59,E59)=MAX(B59,C59,E59)</f>
        <v>0</v>
      </c>
    </row>
    <row r="60" spans="1:11" x14ac:dyDescent="0.25"/>
    <row r="61" spans="1:11" hidden="1" x14ac:dyDescent="0.25"/>
    <row r="62" spans="1:11" hidden="1" x14ac:dyDescent="0.25"/>
    <row r="63" spans="1:11" hidden="1" x14ac:dyDescent="0.25"/>
    <row r="64" spans="1:11"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210"/>
  <sheetViews>
    <sheetView topLeftCell="A75" zoomScaleNormal="100" workbookViewId="0">
      <selection activeCell="C26" sqref="C26"/>
    </sheetView>
  </sheetViews>
  <sheetFormatPr defaultColWidth="0" defaultRowHeight="13.2" zeroHeight="1" x14ac:dyDescent="0.25"/>
  <cols>
    <col min="1" max="1" width="35.6640625" style="17" customWidth="1"/>
    <col min="2" max="2" width="16.44140625" style="17" bestFit="1" customWidth="1"/>
    <col min="3" max="3" width="71.44140625" style="17" customWidth="1"/>
    <col min="4" max="4" width="50" style="17" customWidth="1"/>
    <col min="5" max="5" width="21.44140625" style="17" customWidth="1"/>
    <col min="6" max="6" width="37.5546875" style="17" customWidth="1"/>
    <col min="7" max="9" width="9.109375" style="17" hidden="1" customWidth="1"/>
    <col min="10" max="13" width="0" style="17" hidden="1" customWidth="1"/>
    <col min="14" max="16384" width="9.109375" style="17" hidden="1"/>
  </cols>
  <sheetData>
    <row r="1" spans="1:6" ht="26.25" customHeight="1" x14ac:dyDescent="0.25">
      <c r="A1" s="148" t="s">
        <v>5</v>
      </c>
      <c r="B1" s="148"/>
      <c r="C1" s="148"/>
      <c r="D1" s="148"/>
      <c r="E1" s="148"/>
      <c r="F1" s="48"/>
    </row>
    <row r="2" spans="1:6" ht="21" customHeight="1" x14ac:dyDescent="0.25">
      <c r="A2" s="4" t="s">
        <v>2</v>
      </c>
      <c r="B2" s="151" t="str">
        <f>'Summary and sign-off'!B2:F2</f>
        <v>Ministry of Health</v>
      </c>
      <c r="C2" s="151"/>
      <c r="D2" s="151"/>
      <c r="E2" s="151"/>
      <c r="F2" s="48"/>
    </row>
    <row r="3" spans="1:6" ht="21" customHeight="1" x14ac:dyDescent="0.25">
      <c r="A3" s="4" t="s">
        <v>3</v>
      </c>
      <c r="B3" s="151" t="str">
        <f>'Summary and sign-off'!B3:F3</f>
        <v>Dr Ashley Bloomfield</v>
      </c>
      <c r="C3" s="151"/>
      <c r="D3" s="151"/>
      <c r="E3" s="151"/>
      <c r="F3" s="48"/>
    </row>
    <row r="4" spans="1:6" ht="21" customHeight="1" x14ac:dyDescent="0.25">
      <c r="A4" s="4" t="s">
        <v>46</v>
      </c>
      <c r="B4" s="151">
        <f>'Summary and sign-off'!B4:F4</f>
        <v>43282</v>
      </c>
      <c r="C4" s="151"/>
      <c r="D4" s="151"/>
      <c r="E4" s="151"/>
      <c r="F4" s="48"/>
    </row>
    <row r="5" spans="1:6" ht="21" customHeight="1" x14ac:dyDescent="0.25">
      <c r="A5" s="4" t="s">
        <v>47</v>
      </c>
      <c r="B5" s="151">
        <f>'Summary and sign-off'!B5:F5</f>
        <v>43646</v>
      </c>
      <c r="C5" s="151"/>
      <c r="D5" s="151"/>
      <c r="E5" s="151"/>
      <c r="F5" s="48"/>
    </row>
    <row r="6" spans="1:6" ht="21" customHeight="1" x14ac:dyDescent="0.25">
      <c r="A6" s="4" t="s">
        <v>13</v>
      </c>
      <c r="B6" s="146" t="s">
        <v>39</v>
      </c>
      <c r="C6" s="146"/>
      <c r="D6" s="146"/>
      <c r="E6" s="146"/>
      <c r="F6" s="48"/>
    </row>
    <row r="7" spans="1:6" ht="21" customHeight="1" x14ac:dyDescent="0.25">
      <c r="A7" s="4" t="s">
        <v>69</v>
      </c>
      <c r="B7" s="146" t="s">
        <v>80</v>
      </c>
      <c r="C7" s="146"/>
      <c r="D7" s="146"/>
      <c r="E7" s="146"/>
      <c r="F7" s="48"/>
    </row>
    <row r="8" spans="1:6" ht="36" customHeight="1" x14ac:dyDescent="0.25">
      <c r="A8" s="154" t="s">
        <v>4</v>
      </c>
      <c r="B8" s="155"/>
      <c r="C8" s="155"/>
      <c r="D8" s="155"/>
      <c r="E8" s="155"/>
      <c r="F8" s="24"/>
    </row>
    <row r="9" spans="1:6" ht="36" customHeight="1" x14ac:dyDescent="0.25">
      <c r="A9" s="156" t="s">
        <v>95</v>
      </c>
      <c r="B9" s="157"/>
      <c r="C9" s="157"/>
      <c r="D9" s="157"/>
      <c r="E9" s="157"/>
      <c r="F9" s="24"/>
    </row>
    <row r="10" spans="1:6" ht="24.75" customHeight="1" x14ac:dyDescent="0.3">
      <c r="A10" s="153" t="s">
        <v>96</v>
      </c>
      <c r="B10" s="158"/>
      <c r="C10" s="153"/>
      <c r="D10" s="153"/>
      <c r="E10" s="153"/>
      <c r="F10" s="49"/>
    </row>
    <row r="11" spans="1:6" ht="27" customHeight="1" x14ac:dyDescent="0.25">
      <c r="A11" s="37" t="s">
        <v>33</v>
      </c>
      <c r="B11" s="37" t="s">
        <v>97</v>
      </c>
      <c r="C11" s="37" t="s">
        <v>98</v>
      </c>
      <c r="D11" s="37" t="s">
        <v>68</v>
      </c>
      <c r="E11" s="37" t="s">
        <v>45</v>
      </c>
      <c r="F11" s="50"/>
    </row>
    <row r="12" spans="1:6" s="70" customFormat="1" hidden="1" x14ac:dyDescent="0.25">
      <c r="A12" s="94"/>
      <c r="B12" s="91"/>
      <c r="C12" s="92"/>
      <c r="D12" s="92"/>
      <c r="E12" s="93"/>
      <c r="F12" s="1"/>
    </row>
    <row r="13" spans="1:6" s="70" customFormat="1" ht="39.6" x14ac:dyDescent="0.25">
      <c r="A13" s="94"/>
      <c r="B13" s="91"/>
      <c r="C13" s="135" t="s">
        <v>292</v>
      </c>
      <c r="D13" s="92"/>
      <c r="E13" s="93"/>
      <c r="F13" s="1"/>
    </row>
    <row r="14" spans="1:6" s="70" customFormat="1" x14ac:dyDescent="0.25">
      <c r="A14" s="133">
        <v>43441</v>
      </c>
      <c r="B14" s="91">
        <v>985.88</v>
      </c>
      <c r="C14" s="92" t="s">
        <v>120</v>
      </c>
      <c r="D14" s="92" t="s">
        <v>121</v>
      </c>
      <c r="E14" s="92" t="s">
        <v>264</v>
      </c>
      <c r="F14" s="1"/>
    </row>
    <row r="15" spans="1:6" s="70" customFormat="1" ht="26.4" x14ac:dyDescent="0.25">
      <c r="A15" s="133" t="s">
        <v>124</v>
      </c>
      <c r="B15" s="91">
        <v>3546.86</v>
      </c>
      <c r="C15" s="92" t="s">
        <v>122</v>
      </c>
      <c r="D15" s="92" t="s">
        <v>272</v>
      </c>
      <c r="E15" s="92" t="s">
        <v>127</v>
      </c>
      <c r="F15" s="1"/>
    </row>
    <row r="16" spans="1:6" s="70" customFormat="1" ht="26.4" x14ac:dyDescent="0.25">
      <c r="A16" s="133">
        <v>43420</v>
      </c>
      <c r="B16" s="91">
        <v>180</v>
      </c>
      <c r="C16" s="92" t="s">
        <v>122</v>
      </c>
      <c r="D16" s="92" t="s">
        <v>271</v>
      </c>
      <c r="E16" s="92" t="s">
        <v>128</v>
      </c>
      <c r="F16" s="1"/>
    </row>
    <row r="17" spans="1:6" s="70" customFormat="1" x14ac:dyDescent="0.25">
      <c r="A17" s="133" t="s">
        <v>125</v>
      </c>
      <c r="B17" s="91">
        <v>8720.99</v>
      </c>
      <c r="C17" s="92" t="s">
        <v>273</v>
      </c>
      <c r="D17" s="92" t="s">
        <v>274</v>
      </c>
      <c r="E17" s="92" t="s">
        <v>126</v>
      </c>
      <c r="F17" s="1"/>
    </row>
    <row r="18" spans="1:6" s="70" customFormat="1" x14ac:dyDescent="0.25">
      <c r="A18" s="134"/>
      <c r="B18" s="91"/>
      <c r="C18" s="92"/>
      <c r="D18" s="92"/>
      <c r="E18" s="93"/>
      <c r="F18" s="1"/>
    </row>
    <row r="19" spans="1:6" s="70" customFormat="1" hidden="1" x14ac:dyDescent="0.25">
      <c r="A19" s="102"/>
      <c r="B19" s="103"/>
      <c r="C19" s="104"/>
      <c r="D19" s="104"/>
      <c r="E19" s="105"/>
      <c r="F19" s="1"/>
    </row>
    <row r="20" spans="1:6" ht="19.5" customHeight="1" x14ac:dyDescent="0.25">
      <c r="A20" s="106" t="s">
        <v>105</v>
      </c>
      <c r="B20" s="107">
        <f>SUM(B12:B19)</f>
        <v>13433.73</v>
      </c>
      <c r="C20" s="108" t="str">
        <f>IF(SUBTOTAL(3,B12:B19)=SUBTOTAL(103,B12:B19),'Summary and sign-off'!$A$47,'Summary and sign-off'!$A$48)</f>
        <v>Check - there are no hidden rows with data</v>
      </c>
      <c r="D20" s="152" t="str">
        <f>IF('Summary and sign-off'!F54='Summary and sign-off'!F53,'Summary and sign-off'!A50,'Summary and sign-off'!A49)</f>
        <v>Check - each entry provides sufficient information</v>
      </c>
      <c r="E20" s="152"/>
      <c r="F20" s="48"/>
    </row>
    <row r="21" spans="1:6" ht="10.5" customHeight="1" x14ac:dyDescent="0.25">
      <c r="A21" s="29"/>
      <c r="B21" s="24"/>
      <c r="C21" s="29"/>
      <c r="D21" s="29"/>
      <c r="E21" s="29"/>
      <c r="F21" s="29"/>
    </row>
    <row r="22" spans="1:6" ht="24.75" customHeight="1" x14ac:dyDescent="0.3">
      <c r="A22" s="153" t="s">
        <v>58</v>
      </c>
      <c r="B22" s="153"/>
      <c r="C22" s="153"/>
      <c r="D22" s="153"/>
      <c r="E22" s="153"/>
      <c r="F22" s="49"/>
    </row>
    <row r="23" spans="1:6" ht="27" customHeight="1" x14ac:dyDescent="0.25">
      <c r="A23" s="37" t="s">
        <v>33</v>
      </c>
      <c r="B23" s="37" t="s">
        <v>15</v>
      </c>
      <c r="C23" s="37" t="s">
        <v>99</v>
      </c>
      <c r="D23" s="37" t="s">
        <v>68</v>
      </c>
      <c r="E23" s="37" t="s">
        <v>45</v>
      </c>
      <c r="F23" s="50"/>
    </row>
    <row r="24" spans="1:6" s="70" customFormat="1" hidden="1" x14ac:dyDescent="0.25">
      <c r="A24" s="94"/>
      <c r="B24" s="91"/>
      <c r="C24" s="92"/>
      <c r="D24" s="92"/>
      <c r="E24" s="93"/>
      <c r="F24" s="1"/>
    </row>
    <row r="25" spans="1:6" s="70" customFormat="1" ht="39.6" x14ac:dyDescent="0.25">
      <c r="A25" s="94"/>
      <c r="B25" s="91"/>
      <c r="C25" s="135" t="s">
        <v>293</v>
      </c>
      <c r="D25" s="92"/>
      <c r="E25" s="93"/>
      <c r="F25" s="1"/>
    </row>
    <row r="26" spans="1:6" s="70" customFormat="1" x14ac:dyDescent="0.25">
      <c r="A26" s="133">
        <v>43301</v>
      </c>
      <c r="B26" s="136">
        <v>224.5</v>
      </c>
      <c r="C26" s="92" t="s">
        <v>144</v>
      </c>
      <c r="D26" s="92" t="s">
        <v>121</v>
      </c>
      <c r="E26" s="93" t="s">
        <v>141</v>
      </c>
      <c r="F26" s="1"/>
    </row>
    <row r="27" spans="1:6" s="70" customFormat="1" x14ac:dyDescent="0.25">
      <c r="A27" s="133">
        <v>43308</v>
      </c>
      <c r="B27" s="136">
        <v>484.56</v>
      </c>
      <c r="C27" s="92" t="s">
        <v>145</v>
      </c>
      <c r="D27" s="92" t="s">
        <v>121</v>
      </c>
      <c r="E27" s="93" t="s">
        <v>142</v>
      </c>
      <c r="F27" s="1"/>
    </row>
    <row r="28" spans="1:6" s="70" customFormat="1" x14ac:dyDescent="0.25">
      <c r="A28" s="133">
        <v>43308</v>
      </c>
      <c r="B28" s="136">
        <v>46.7</v>
      </c>
      <c r="C28" s="92" t="s">
        <v>145</v>
      </c>
      <c r="D28" s="92" t="s">
        <v>129</v>
      </c>
      <c r="E28" s="93" t="s">
        <v>142</v>
      </c>
      <c r="F28" s="1"/>
    </row>
    <row r="29" spans="1:6" s="70" customFormat="1" x14ac:dyDescent="0.25">
      <c r="A29" s="133" t="s">
        <v>130</v>
      </c>
      <c r="B29" s="136">
        <v>659.57</v>
      </c>
      <c r="C29" s="92" t="s">
        <v>146</v>
      </c>
      <c r="D29" s="92" t="s">
        <v>121</v>
      </c>
      <c r="E29" s="93" t="s">
        <v>143</v>
      </c>
      <c r="F29" s="1"/>
    </row>
    <row r="30" spans="1:6" s="70" customFormat="1" x14ac:dyDescent="0.25">
      <c r="A30" s="133" t="s">
        <v>130</v>
      </c>
      <c r="B30" s="136">
        <v>111.3</v>
      </c>
      <c r="C30" s="92" t="s">
        <v>146</v>
      </c>
      <c r="D30" s="92" t="s">
        <v>123</v>
      </c>
      <c r="E30" s="93" t="s">
        <v>143</v>
      </c>
      <c r="F30" s="1"/>
    </row>
    <row r="31" spans="1:6" s="70" customFormat="1" x14ac:dyDescent="0.25">
      <c r="A31" s="133">
        <v>43329</v>
      </c>
      <c r="B31" s="136">
        <v>84</v>
      </c>
      <c r="C31" s="133" t="s">
        <v>198</v>
      </c>
      <c r="D31" s="133" t="s">
        <v>196</v>
      </c>
      <c r="E31" s="133" t="s">
        <v>143</v>
      </c>
      <c r="F31" s="1"/>
    </row>
    <row r="32" spans="1:6" s="70" customFormat="1" x14ac:dyDescent="0.25">
      <c r="A32" s="133">
        <v>43329</v>
      </c>
      <c r="B32" s="136">
        <v>46.21</v>
      </c>
      <c r="C32" s="133" t="s">
        <v>198</v>
      </c>
      <c r="D32" s="133" t="s">
        <v>197</v>
      </c>
      <c r="E32" s="133" t="s">
        <v>143</v>
      </c>
      <c r="F32" s="1"/>
    </row>
    <row r="33" spans="1:6" s="70" customFormat="1" x14ac:dyDescent="0.25">
      <c r="A33" s="133">
        <v>43335</v>
      </c>
      <c r="B33" s="136">
        <v>399.18</v>
      </c>
      <c r="C33" s="92" t="s">
        <v>147</v>
      </c>
      <c r="D33" s="92" t="s">
        <v>121</v>
      </c>
      <c r="E33" s="93" t="s">
        <v>142</v>
      </c>
      <c r="F33" s="1"/>
    </row>
    <row r="34" spans="1:6" s="70" customFormat="1" x14ac:dyDescent="0.25">
      <c r="A34" s="133">
        <v>43335</v>
      </c>
      <c r="B34" s="136">
        <v>82.43</v>
      </c>
      <c r="C34" s="92" t="str">
        <f>+C37</f>
        <v>Accompany Minister's visit to Auckland</v>
      </c>
      <c r="D34" s="92" t="s">
        <v>189</v>
      </c>
      <c r="E34" s="93" t="s">
        <v>142</v>
      </c>
      <c r="F34" s="1"/>
    </row>
    <row r="35" spans="1:6" s="70" customFormat="1" x14ac:dyDescent="0.25">
      <c r="A35" s="133">
        <v>43335</v>
      </c>
      <c r="B35" s="136">
        <v>57.56</v>
      </c>
      <c r="C35" s="92" t="str">
        <f>+C34</f>
        <v>Accompany Minister's visit to Auckland</v>
      </c>
      <c r="D35" s="92" t="s">
        <v>167</v>
      </c>
      <c r="E35" s="93" t="s">
        <v>142</v>
      </c>
      <c r="F35" s="1"/>
    </row>
    <row r="36" spans="1:6" s="70" customFormat="1" x14ac:dyDescent="0.25">
      <c r="A36" s="133">
        <v>43339</v>
      </c>
      <c r="B36" s="136">
        <v>337.35</v>
      </c>
      <c r="C36" s="92" t="s">
        <v>148</v>
      </c>
      <c r="D36" s="92" t="s">
        <v>121</v>
      </c>
      <c r="E36" s="93" t="s">
        <v>142</v>
      </c>
      <c r="F36" s="1"/>
    </row>
    <row r="37" spans="1:6" s="70" customFormat="1" x14ac:dyDescent="0.25">
      <c r="A37" s="133">
        <v>43339</v>
      </c>
      <c r="B37" s="136">
        <v>46.7</v>
      </c>
      <c r="C37" s="92" t="s">
        <v>148</v>
      </c>
      <c r="D37" s="92" t="s">
        <v>129</v>
      </c>
      <c r="E37" s="93" t="s">
        <v>142</v>
      </c>
      <c r="F37" s="1"/>
    </row>
    <row r="38" spans="1:6" s="70" customFormat="1" x14ac:dyDescent="0.25">
      <c r="A38" s="133" t="s">
        <v>131</v>
      </c>
      <c r="B38" s="136">
        <v>591.71</v>
      </c>
      <c r="C38" s="92" t="s">
        <v>149</v>
      </c>
      <c r="D38" s="92" t="s">
        <v>121</v>
      </c>
      <c r="E38" s="93" t="s">
        <v>142</v>
      </c>
      <c r="F38" s="1"/>
    </row>
    <row r="39" spans="1:6" s="70" customFormat="1" x14ac:dyDescent="0.25">
      <c r="A39" s="133">
        <v>43341</v>
      </c>
      <c r="B39" s="136">
        <v>165.22</v>
      </c>
      <c r="C39" s="92" t="s">
        <v>149</v>
      </c>
      <c r="D39" s="92" t="s">
        <v>123</v>
      </c>
      <c r="E39" s="93" t="s">
        <v>142</v>
      </c>
      <c r="F39" s="1"/>
    </row>
    <row r="40" spans="1:6" s="70" customFormat="1" x14ac:dyDescent="0.25">
      <c r="A40" s="133">
        <v>43342</v>
      </c>
      <c r="B40" s="140">
        <v>79.739999999999995</v>
      </c>
      <c r="C40" s="133" t="s">
        <v>193</v>
      </c>
      <c r="D40" s="133" t="s">
        <v>189</v>
      </c>
      <c r="E40" s="133" t="s">
        <v>142</v>
      </c>
      <c r="F40" s="1"/>
    </row>
    <row r="41" spans="1:6" s="70" customFormat="1" x14ac:dyDescent="0.25">
      <c r="A41" s="133">
        <v>43342</v>
      </c>
      <c r="B41" s="140">
        <v>47.16</v>
      </c>
      <c r="C41" s="133" t="s">
        <v>193</v>
      </c>
      <c r="D41" s="133" t="s">
        <v>167</v>
      </c>
      <c r="E41" s="133" t="s">
        <v>142</v>
      </c>
      <c r="F41" s="1"/>
    </row>
    <row r="42" spans="1:6" s="70" customFormat="1" x14ac:dyDescent="0.25">
      <c r="A42" s="133">
        <v>43350</v>
      </c>
      <c r="B42" s="136">
        <v>418.35</v>
      </c>
      <c r="C42" s="92" t="s">
        <v>151</v>
      </c>
      <c r="D42" s="92" t="s">
        <v>121</v>
      </c>
      <c r="E42" s="93" t="s">
        <v>141</v>
      </c>
      <c r="F42" s="143"/>
    </row>
    <row r="43" spans="1:6" s="70" customFormat="1" x14ac:dyDescent="0.25">
      <c r="A43" s="133" t="s">
        <v>134</v>
      </c>
      <c r="B43" s="136">
        <v>134.78</v>
      </c>
      <c r="C43" s="92" t="s">
        <v>151</v>
      </c>
      <c r="D43" s="92" t="s">
        <v>123</v>
      </c>
      <c r="E43" s="93" t="s">
        <v>141</v>
      </c>
      <c r="F43" s="1"/>
    </row>
    <row r="44" spans="1:6" s="70" customFormat="1" x14ac:dyDescent="0.25">
      <c r="A44" s="133" t="s">
        <v>134</v>
      </c>
      <c r="B44" s="140">
        <v>46.7</v>
      </c>
      <c r="C44" s="133" t="s">
        <v>151</v>
      </c>
      <c r="D44" s="133" t="s">
        <v>133</v>
      </c>
      <c r="E44" s="133" t="s">
        <v>141</v>
      </c>
      <c r="F44" s="1"/>
    </row>
    <row r="45" spans="1:6" s="70" customFormat="1" ht="26.4" x14ac:dyDescent="0.25">
      <c r="A45" s="133" t="s">
        <v>132</v>
      </c>
      <c r="B45" s="136">
        <v>346.34</v>
      </c>
      <c r="C45" s="92" t="s">
        <v>188</v>
      </c>
      <c r="D45" s="92" t="s">
        <v>121</v>
      </c>
      <c r="E45" s="93" t="s">
        <v>150</v>
      </c>
      <c r="F45" s="143"/>
    </row>
    <row r="46" spans="1:6" s="70" customFormat="1" ht="26.4" x14ac:dyDescent="0.25">
      <c r="A46" s="133" t="s">
        <v>132</v>
      </c>
      <c r="B46" s="136">
        <v>101.74</v>
      </c>
      <c r="C46" s="92" t="s">
        <v>188</v>
      </c>
      <c r="D46" s="92" t="s">
        <v>123</v>
      </c>
      <c r="E46" s="93" t="s">
        <v>150</v>
      </c>
      <c r="F46" s="1"/>
    </row>
    <row r="47" spans="1:6" s="70" customFormat="1" ht="26.4" x14ac:dyDescent="0.25">
      <c r="A47" s="133" t="s">
        <v>132</v>
      </c>
      <c r="B47" s="136">
        <v>46.7</v>
      </c>
      <c r="C47" s="92" t="s">
        <v>188</v>
      </c>
      <c r="D47" s="92" t="s">
        <v>133</v>
      </c>
      <c r="E47" s="93" t="s">
        <v>150</v>
      </c>
      <c r="F47" s="1"/>
    </row>
    <row r="48" spans="1:6" s="70" customFormat="1" x14ac:dyDescent="0.25">
      <c r="A48" s="133">
        <v>43398</v>
      </c>
      <c r="B48" s="140">
        <v>353.65</v>
      </c>
      <c r="C48" s="133" t="s">
        <v>158</v>
      </c>
      <c r="D48" s="133" t="s">
        <v>121</v>
      </c>
      <c r="E48" s="133" t="s">
        <v>262</v>
      </c>
      <c r="F48" s="1"/>
    </row>
    <row r="49" spans="1:6" s="70" customFormat="1" x14ac:dyDescent="0.25">
      <c r="A49" s="133" t="s">
        <v>135</v>
      </c>
      <c r="B49" s="140">
        <v>169.57</v>
      </c>
      <c r="C49" s="133" t="s">
        <v>158</v>
      </c>
      <c r="D49" s="133" t="s">
        <v>123</v>
      </c>
      <c r="E49" s="133" t="s">
        <v>262</v>
      </c>
      <c r="F49" s="1"/>
    </row>
    <row r="50" spans="1:6" s="70" customFormat="1" x14ac:dyDescent="0.25">
      <c r="A50" s="133" t="s">
        <v>135</v>
      </c>
      <c r="B50" s="140">
        <v>55.8</v>
      </c>
      <c r="C50" s="133" t="s">
        <v>158</v>
      </c>
      <c r="D50" s="133" t="s">
        <v>133</v>
      </c>
      <c r="E50" s="133" t="s">
        <v>262</v>
      </c>
      <c r="F50" s="1"/>
    </row>
    <row r="51" spans="1:6" s="70" customFormat="1" x14ac:dyDescent="0.25">
      <c r="A51" s="133">
        <v>43423</v>
      </c>
      <c r="B51" s="140">
        <v>47.29</v>
      </c>
      <c r="C51" s="133" t="s">
        <v>276</v>
      </c>
      <c r="D51" s="133" t="s">
        <v>190</v>
      </c>
      <c r="E51" s="133" t="s">
        <v>142</v>
      </c>
      <c r="F51" s="1"/>
    </row>
    <row r="52" spans="1:6" s="70" customFormat="1" x14ac:dyDescent="0.25">
      <c r="A52" s="133">
        <v>43423</v>
      </c>
      <c r="B52" s="140">
        <v>38.6</v>
      </c>
      <c r="C52" s="133" t="s">
        <v>161</v>
      </c>
      <c r="D52" s="133" t="s">
        <v>167</v>
      </c>
      <c r="E52" s="133" t="s">
        <v>142</v>
      </c>
      <c r="F52" s="1"/>
    </row>
    <row r="53" spans="1:6" s="70" customFormat="1" x14ac:dyDescent="0.25">
      <c r="A53" s="133">
        <v>43423</v>
      </c>
      <c r="B53" s="140">
        <v>32.44</v>
      </c>
      <c r="C53" s="133" t="s">
        <v>161</v>
      </c>
      <c r="D53" s="133" t="s">
        <v>166</v>
      </c>
      <c r="E53" s="133" t="s">
        <v>165</v>
      </c>
      <c r="F53" s="1"/>
    </row>
    <row r="54" spans="1:6" s="70" customFormat="1" x14ac:dyDescent="0.25">
      <c r="A54" s="133">
        <v>43427</v>
      </c>
      <c r="B54" s="140">
        <v>370.1</v>
      </c>
      <c r="C54" s="133" t="s">
        <v>152</v>
      </c>
      <c r="D54" s="133" t="s">
        <v>121</v>
      </c>
      <c r="E54" s="133" t="s">
        <v>141</v>
      </c>
      <c r="F54" s="1"/>
    </row>
    <row r="55" spans="1:6" s="70" customFormat="1" x14ac:dyDescent="0.25">
      <c r="A55" s="133" t="s">
        <v>136</v>
      </c>
      <c r="B55" s="140">
        <v>319.66000000000003</v>
      </c>
      <c r="C55" s="133" t="s">
        <v>277</v>
      </c>
      <c r="D55" s="133" t="s">
        <v>121</v>
      </c>
      <c r="E55" s="133" t="s">
        <v>142</v>
      </c>
      <c r="F55" s="1"/>
    </row>
    <row r="56" spans="1:6" s="70" customFormat="1" x14ac:dyDescent="0.25">
      <c r="A56" s="133">
        <v>43435</v>
      </c>
      <c r="B56" s="140">
        <v>71.849999999999994</v>
      </c>
      <c r="C56" s="133" t="s">
        <v>277</v>
      </c>
      <c r="D56" s="133" t="s">
        <v>191</v>
      </c>
      <c r="E56" s="133" t="s">
        <v>142</v>
      </c>
      <c r="F56" s="1"/>
    </row>
    <row r="57" spans="1:6" s="70" customFormat="1" x14ac:dyDescent="0.25">
      <c r="A57" s="133">
        <v>43436</v>
      </c>
      <c r="B57" s="140">
        <v>97.69</v>
      </c>
      <c r="C57" s="133" t="s">
        <v>277</v>
      </c>
      <c r="D57" s="133" t="s">
        <v>167</v>
      </c>
      <c r="E57" s="133" t="s">
        <v>142</v>
      </c>
      <c r="F57" s="1"/>
    </row>
    <row r="58" spans="1:6" s="70" customFormat="1" x14ac:dyDescent="0.25">
      <c r="A58" s="133" t="s">
        <v>137</v>
      </c>
      <c r="B58" s="140">
        <v>558.64</v>
      </c>
      <c r="C58" s="133" t="s">
        <v>138</v>
      </c>
      <c r="D58" s="133" t="s">
        <v>121</v>
      </c>
      <c r="E58" s="133" t="s">
        <v>153</v>
      </c>
      <c r="F58" s="144"/>
    </row>
    <row r="59" spans="1:6" s="142" customFormat="1" x14ac:dyDescent="0.25">
      <c r="A59" s="133">
        <v>43506</v>
      </c>
      <c r="B59" s="140">
        <v>277.08999999999997</v>
      </c>
      <c r="C59" s="133" t="s">
        <v>275</v>
      </c>
      <c r="D59" s="133" t="s">
        <v>121</v>
      </c>
      <c r="E59" s="133" t="s">
        <v>142</v>
      </c>
      <c r="F59" s="141"/>
    </row>
    <row r="60" spans="1:6" s="70" customFormat="1" x14ac:dyDescent="0.25">
      <c r="A60" s="133">
        <v>43525</v>
      </c>
      <c r="B60" s="140">
        <v>390.74</v>
      </c>
      <c r="C60" s="133" t="s">
        <v>278</v>
      </c>
      <c r="D60" s="133" t="s">
        <v>121</v>
      </c>
      <c r="E60" s="133" t="s">
        <v>142</v>
      </c>
      <c r="F60" s="1"/>
    </row>
    <row r="61" spans="1:6" s="70" customFormat="1" x14ac:dyDescent="0.25">
      <c r="A61" s="133">
        <v>43539</v>
      </c>
      <c r="B61" s="140">
        <v>430.96</v>
      </c>
      <c r="C61" s="133" t="s">
        <v>157</v>
      </c>
      <c r="D61" s="133" t="s">
        <v>121</v>
      </c>
      <c r="E61" s="133" t="s">
        <v>142</v>
      </c>
      <c r="F61" s="1"/>
    </row>
    <row r="62" spans="1:6" s="70" customFormat="1" x14ac:dyDescent="0.25">
      <c r="A62" s="133">
        <v>43550</v>
      </c>
      <c r="B62" s="140">
        <v>169.79</v>
      </c>
      <c r="C62" s="133" t="s">
        <v>154</v>
      </c>
      <c r="D62" s="133" t="s">
        <v>121</v>
      </c>
      <c r="E62" s="133" t="s">
        <v>141</v>
      </c>
      <c r="F62" s="1"/>
    </row>
    <row r="63" spans="1:6" s="70" customFormat="1" x14ac:dyDescent="0.25">
      <c r="A63" s="133">
        <v>43550</v>
      </c>
      <c r="B63" s="140">
        <v>54.97</v>
      </c>
      <c r="C63" s="133" t="s">
        <v>139</v>
      </c>
      <c r="D63" s="133" t="s">
        <v>192</v>
      </c>
      <c r="E63" s="133" t="s">
        <v>141</v>
      </c>
      <c r="F63" s="1"/>
    </row>
    <row r="64" spans="1:6" s="70" customFormat="1" x14ac:dyDescent="0.25">
      <c r="A64" s="133">
        <v>43552</v>
      </c>
      <c r="B64" s="140">
        <v>420.78999999999996</v>
      </c>
      <c r="C64" s="133" t="s">
        <v>140</v>
      </c>
      <c r="D64" s="133" t="s">
        <v>121</v>
      </c>
      <c r="E64" s="133" t="s">
        <v>142</v>
      </c>
      <c r="F64" s="1"/>
    </row>
    <row r="65" spans="1:6" s="70" customFormat="1" x14ac:dyDescent="0.25">
      <c r="A65" s="133">
        <v>43591</v>
      </c>
      <c r="B65" s="140">
        <f>691.95-136.52</f>
        <v>555.43000000000006</v>
      </c>
      <c r="C65" s="133" t="s">
        <v>279</v>
      </c>
      <c r="D65" s="133" t="s">
        <v>121</v>
      </c>
      <c r="E65" s="133" t="s">
        <v>263</v>
      </c>
      <c r="F65" s="1"/>
    </row>
    <row r="66" spans="1:6" s="70" customFormat="1" x14ac:dyDescent="0.25">
      <c r="A66" s="133">
        <v>43591</v>
      </c>
      <c r="B66" s="140">
        <v>136.52000000000001</v>
      </c>
      <c r="C66" s="133" t="s">
        <v>279</v>
      </c>
      <c r="D66" s="133" t="s">
        <v>123</v>
      </c>
      <c r="E66" s="133" t="s">
        <v>263</v>
      </c>
      <c r="F66" s="1"/>
    </row>
    <row r="67" spans="1:6" s="70" customFormat="1" x14ac:dyDescent="0.25">
      <c r="A67" s="133">
        <v>43591</v>
      </c>
      <c r="B67" s="140">
        <v>70.67</v>
      </c>
      <c r="C67" s="133" t="s">
        <v>279</v>
      </c>
      <c r="D67" s="133" t="s">
        <v>159</v>
      </c>
      <c r="E67" s="133" t="s">
        <v>263</v>
      </c>
      <c r="F67" s="1"/>
    </row>
    <row r="68" spans="1:6" s="70" customFormat="1" x14ac:dyDescent="0.25">
      <c r="A68" s="133">
        <v>43602</v>
      </c>
      <c r="B68" s="140">
        <v>400.66</v>
      </c>
      <c r="C68" s="133" t="s">
        <v>280</v>
      </c>
      <c r="D68" s="133" t="s">
        <v>121</v>
      </c>
      <c r="E68" s="133" t="s">
        <v>155</v>
      </c>
      <c r="F68" s="1"/>
    </row>
    <row r="69" spans="1:6" s="70" customFormat="1" x14ac:dyDescent="0.25">
      <c r="A69" s="133">
        <v>43620</v>
      </c>
      <c r="B69" s="140">
        <v>57.69</v>
      </c>
      <c r="C69" s="133" t="s">
        <v>281</v>
      </c>
      <c r="D69" s="133" t="s">
        <v>133</v>
      </c>
      <c r="E69" s="133" t="s">
        <v>142</v>
      </c>
      <c r="F69" s="1"/>
    </row>
    <row r="70" spans="1:6" s="70" customFormat="1" x14ac:dyDescent="0.25">
      <c r="A70" s="133">
        <v>43637</v>
      </c>
      <c r="B70" s="140">
        <v>248.91</v>
      </c>
      <c r="C70" s="133" t="s">
        <v>156</v>
      </c>
      <c r="D70" s="133" t="s">
        <v>121</v>
      </c>
      <c r="E70" s="133" t="s">
        <v>150</v>
      </c>
      <c r="F70" s="1"/>
    </row>
    <row r="71" spans="1:6" s="70" customFormat="1" x14ac:dyDescent="0.25">
      <c r="A71" s="133">
        <v>43637</v>
      </c>
      <c r="B71" s="140">
        <v>33.229999999999997</v>
      </c>
      <c r="C71" s="133" t="s">
        <v>156</v>
      </c>
      <c r="D71" s="133" t="s">
        <v>194</v>
      </c>
      <c r="E71" s="133" t="s">
        <v>165</v>
      </c>
      <c r="F71" s="1"/>
    </row>
    <row r="72" spans="1:6" s="70" customFormat="1" x14ac:dyDescent="0.25">
      <c r="A72" s="133">
        <v>43637</v>
      </c>
      <c r="B72" s="140">
        <v>30.31</v>
      </c>
      <c r="C72" s="133" t="s">
        <v>156</v>
      </c>
      <c r="D72" s="133" t="s">
        <v>195</v>
      </c>
      <c r="E72" s="133" t="s">
        <v>165</v>
      </c>
      <c r="F72" s="1"/>
    </row>
    <row r="73" spans="1:6" s="70" customFormat="1" x14ac:dyDescent="0.25">
      <c r="A73" s="94"/>
      <c r="B73" s="91"/>
      <c r="C73" s="92"/>
      <c r="D73" s="92"/>
      <c r="E73" s="93"/>
      <c r="F73" s="1"/>
    </row>
    <row r="74" spans="1:6" s="70" customFormat="1" hidden="1" x14ac:dyDescent="0.25">
      <c r="A74" s="94"/>
      <c r="B74" s="91"/>
      <c r="C74" s="92"/>
      <c r="D74" s="92"/>
      <c r="E74" s="93"/>
      <c r="F74" s="1"/>
    </row>
    <row r="75" spans="1:6" ht="19.5" customHeight="1" x14ac:dyDescent="0.25">
      <c r="A75" s="106" t="s">
        <v>106</v>
      </c>
      <c r="B75" s="107">
        <f>SUM(B24:B74)</f>
        <v>9951.5499999999975</v>
      </c>
      <c r="C75" s="108" t="str">
        <f>IF(SUBTOTAL(3,B24:B74)=SUBTOTAL(103,B24:B74),'Summary and sign-off'!$A$47,'Summary and sign-off'!$A$48)</f>
        <v>Check - there are no hidden rows with data</v>
      </c>
      <c r="D75" s="152" t="str">
        <f>IF('Summary and sign-off'!F55='Summary and sign-off'!F53,'Summary and sign-off'!A50,'Summary and sign-off'!A49)</f>
        <v>Check - each entry provides sufficient information</v>
      </c>
      <c r="E75" s="152"/>
      <c r="F75" s="48"/>
    </row>
    <row r="76" spans="1:6" ht="10.5" customHeight="1" x14ac:dyDescent="0.25">
      <c r="A76" s="29"/>
      <c r="B76" s="24"/>
      <c r="C76" s="29"/>
      <c r="D76" s="29"/>
      <c r="E76" s="29"/>
      <c r="F76" s="29"/>
    </row>
    <row r="77" spans="1:6" ht="24.75" customHeight="1" x14ac:dyDescent="0.25">
      <c r="A77" s="153" t="s">
        <v>28</v>
      </c>
      <c r="B77" s="153"/>
      <c r="C77" s="153"/>
      <c r="D77" s="153"/>
      <c r="E77" s="153"/>
      <c r="F77" s="48"/>
    </row>
    <row r="78" spans="1:6" ht="27" customHeight="1" x14ac:dyDescent="0.25">
      <c r="A78" s="37" t="s">
        <v>33</v>
      </c>
      <c r="B78" s="37" t="s">
        <v>15</v>
      </c>
      <c r="C78" s="37" t="s">
        <v>100</v>
      </c>
      <c r="D78" s="37" t="s">
        <v>55</v>
      </c>
      <c r="E78" s="37" t="s">
        <v>45</v>
      </c>
      <c r="F78" s="51"/>
    </row>
    <row r="79" spans="1:6" s="70" customFormat="1" hidden="1" x14ac:dyDescent="0.25">
      <c r="A79" s="94"/>
      <c r="B79" s="91"/>
      <c r="C79" s="92"/>
      <c r="D79" s="92"/>
      <c r="E79" s="93"/>
      <c r="F79" s="1"/>
    </row>
    <row r="80" spans="1:6" s="70" customFormat="1" ht="39.6" x14ac:dyDescent="0.25">
      <c r="A80" s="94"/>
      <c r="B80" s="91"/>
      <c r="C80" s="135" t="s">
        <v>282</v>
      </c>
      <c r="D80" s="92"/>
      <c r="E80" s="93"/>
      <c r="F80" s="1"/>
    </row>
    <row r="81" spans="1:6" s="70" customFormat="1" x14ac:dyDescent="0.25">
      <c r="A81" s="133">
        <v>43355</v>
      </c>
      <c r="B81" s="136">
        <v>12.620000000000001</v>
      </c>
      <c r="C81" s="133" t="s">
        <v>160</v>
      </c>
      <c r="D81" s="133" t="s">
        <v>199</v>
      </c>
      <c r="E81" s="133" t="s">
        <v>165</v>
      </c>
      <c r="F81" s="1"/>
    </row>
    <row r="82" spans="1:6" s="70" customFormat="1" x14ac:dyDescent="0.25">
      <c r="A82" s="133">
        <v>43367</v>
      </c>
      <c r="B82" s="136">
        <v>9.1300000000000008</v>
      </c>
      <c r="C82" s="133" t="s">
        <v>168</v>
      </c>
      <c r="D82" s="133" t="s">
        <v>169</v>
      </c>
      <c r="E82" s="133" t="s">
        <v>165</v>
      </c>
      <c r="F82" s="1"/>
    </row>
    <row r="83" spans="1:6" s="70" customFormat="1" x14ac:dyDescent="0.25">
      <c r="A83" s="133">
        <v>43411</v>
      </c>
      <c r="B83" s="136">
        <v>14.49</v>
      </c>
      <c r="C83" s="133" t="s">
        <v>260</v>
      </c>
      <c r="D83" s="133" t="s">
        <v>169</v>
      </c>
      <c r="E83" s="133" t="s">
        <v>165</v>
      </c>
      <c r="F83" s="1"/>
    </row>
    <row r="84" spans="1:6" s="70" customFormat="1" x14ac:dyDescent="0.25">
      <c r="A84" s="133">
        <v>43413</v>
      </c>
      <c r="B84" s="136">
        <v>24.67</v>
      </c>
      <c r="C84" s="133" t="s">
        <v>170</v>
      </c>
      <c r="D84" s="133" t="s">
        <v>171</v>
      </c>
      <c r="E84" s="133" t="s">
        <v>165</v>
      </c>
      <c r="F84" s="1"/>
    </row>
    <row r="85" spans="1:6" s="70" customFormat="1" x14ac:dyDescent="0.25">
      <c r="A85" s="133">
        <v>43509</v>
      </c>
      <c r="B85" s="136">
        <v>25.46</v>
      </c>
      <c r="C85" s="133" t="s">
        <v>162</v>
      </c>
      <c r="D85" s="133" t="s">
        <v>259</v>
      </c>
      <c r="E85" s="133" t="s">
        <v>165</v>
      </c>
      <c r="F85" s="1"/>
    </row>
    <row r="86" spans="1:6" s="70" customFormat="1" x14ac:dyDescent="0.25">
      <c r="A86" s="133">
        <v>43521</v>
      </c>
      <c r="B86" s="136">
        <v>19.760000000000002</v>
      </c>
      <c r="C86" s="133" t="s">
        <v>258</v>
      </c>
      <c r="D86" s="133" t="s">
        <v>171</v>
      </c>
      <c r="E86" s="133" t="s">
        <v>165</v>
      </c>
      <c r="F86" s="1"/>
    </row>
    <row r="87" spans="1:6" s="70" customFormat="1" x14ac:dyDescent="0.25">
      <c r="A87" s="133">
        <v>43521</v>
      </c>
      <c r="B87" s="136">
        <v>25.53</v>
      </c>
      <c r="C87" s="133" t="s">
        <v>258</v>
      </c>
      <c r="D87" s="133" t="s">
        <v>172</v>
      </c>
      <c r="E87" s="133" t="s">
        <v>165</v>
      </c>
      <c r="F87" s="1"/>
    </row>
    <row r="88" spans="1:6" s="70" customFormat="1" x14ac:dyDescent="0.25">
      <c r="A88" s="133">
        <v>43551</v>
      </c>
      <c r="B88" s="136">
        <v>11.1</v>
      </c>
      <c r="C88" s="133" t="s">
        <v>173</v>
      </c>
      <c r="D88" s="133" t="s">
        <v>257</v>
      </c>
      <c r="E88" s="133" t="s">
        <v>165</v>
      </c>
      <c r="F88" s="1"/>
    </row>
    <row r="89" spans="1:6" s="70" customFormat="1" x14ac:dyDescent="0.25">
      <c r="A89" s="133">
        <v>43551</v>
      </c>
      <c r="B89" s="136">
        <v>12.36</v>
      </c>
      <c r="C89" s="133" t="s">
        <v>163</v>
      </c>
      <c r="D89" s="133" t="s">
        <v>174</v>
      </c>
      <c r="E89" s="133" t="s">
        <v>165</v>
      </c>
      <c r="F89" s="1"/>
    </row>
    <row r="90" spans="1:6" s="70" customFormat="1" x14ac:dyDescent="0.25">
      <c r="A90" s="133">
        <v>43565</v>
      </c>
      <c r="B90" s="136">
        <v>12.97</v>
      </c>
      <c r="C90" s="133" t="s">
        <v>176</v>
      </c>
      <c r="D90" s="133" t="s">
        <v>175</v>
      </c>
      <c r="E90" s="133" t="s">
        <v>165</v>
      </c>
      <c r="F90" s="1"/>
    </row>
    <row r="91" spans="1:6" s="70" customFormat="1" x14ac:dyDescent="0.25">
      <c r="A91" s="133">
        <v>43644</v>
      </c>
      <c r="B91" s="136">
        <v>14.98</v>
      </c>
      <c r="C91" s="133" t="s">
        <v>164</v>
      </c>
      <c r="D91" s="133" t="s">
        <v>200</v>
      </c>
      <c r="E91" s="133" t="s">
        <v>165</v>
      </c>
      <c r="F91" s="1"/>
    </row>
    <row r="92" spans="1:6" s="70" customFormat="1" x14ac:dyDescent="0.25">
      <c r="A92" s="133"/>
      <c r="B92" s="136"/>
      <c r="C92" s="137"/>
      <c r="D92" s="137"/>
      <c r="E92" s="138"/>
      <c r="F92" s="1"/>
    </row>
    <row r="93" spans="1:6" s="70" customFormat="1" hidden="1" x14ac:dyDescent="0.25">
      <c r="A93" s="94"/>
      <c r="B93" s="91"/>
      <c r="C93" s="92"/>
      <c r="D93" s="92"/>
      <c r="E93" s="93"/>
      <c r="F93" s="1"/>
    </row>
    <row r="94" spans="1:6" ht="19.5" customHeight="1" x14ac:dyDescent="0.25">
      <c r="A94" s="106" t="s">
        <v>103</v>
      </c>
      <c r="B94" s="107">
        <f>SUM(B79:B93)</f>
        <v>183.07</v>
      </c>
      <c r="C94" s="108" t="str">
        <f>IF(SUBTOTAL(3,B79:B93)=SUBTOTAL(103,B79:B93),'Summary and sign-off'!$A$47,'Summary and sign-off'!$A$48)</f>
        <v>Check - there are no hidden rows with data</v>
      </c>
      <c r="D94" s="152" t="str">
        <f>IF('Summary and sign-off'!F56='Summary and sign-off'!F53,'Summary and sign-off'!A50,'Summary and sign-off'!A49)</f>
        <v>Check - each entry provides sufficient information</v>
      </c>
      <c r="E94" s="152"/>
      <c r="F94" s="48"/>
    </row>
    <row r="95" spans="1:6" ht="10.5" customHeight="1" x14ac:dyDescent="0.25">
      <c r="A95" s="29"/>
      <c r="B95" s="78"/>
      <c r="C95" s="24"/>
      <c r="D95" s="29"/>
      <c r="E95" s="29"/>
      <c r="F95" s="29"/>
    </row>
    <row r="96" spans="1:6" ht="34.5" customHeight="1" x14ac:dyDescent="0.25">
      <c r="A96" s="52" t="s">
        <v>1</v>
      </c>
      <c r="B96" s="79">
        <f>B20+B75+B94</f>
        <v>23568.35</v>
      </c>
      <c r="C96" s="53"/>
      <c r="D96" s="53"/>
      <c r="E96" s="53"/>
      <c r="F96" s="28"/>
    </row>
    <row r="97" spans="1:6" x14ac:dyDescent="0.25">
      <c r="A97" s="29"/>
      <c r="B97" s="24"/>
      <c r="C97" s="29"/>
      <c r="D97" s="29"/>
      <c r="E97" s="29"/>
      <c r="F97" s="29"/>
    </row>
    <row r="98" spans="1:6" x14ac:dyDescent="0.25">
      <c r="A98" s="54" t="s">
        <v>7</v>
      </c>
      <c r="B98" s="27"/>
      <c r="C98" s="28"/>
      <c r="D98" s="28"/>
      <c r="E98" s="28"/>
      <c r="F98" s="29"/>
    </row>
    <row r="99" spans="1:6" ht="12.6" customHeight="1" x14ac:dyDescent="0.25">
      <c r="A99" s="25" t="s">
        <v>34</v>
      </c>
      <c r="B99" s="55"/>
      <c r="C99" s="55"/>
      <c r="D99" s="34"/>
      <c r="E99" s="34"/>
      <c r="F99" s="29"/>
    </row>
    <row r="100" spans="1:6" ht="12.9" customHeight="1" x14ac:dyDescent="0.25">
      <c r="A100" s="33" t="s">
        <v>107</v>
      </c>
      <c r="B100" s="29"/>
      <c r="C100" s="34"/>
      <c r="D100" s="29"/>
      <c r="E100" s="34"/>
      <c r="F100" s="29"/>
    </row>
    <row r="101" spans="1:6" x14ac:dyDescent="0.25">
      <c r="A101" s="33" t="s">
        <v>102</v>
      </c>
      <c r="B101" s="34"/>
      <c r="C101" s="34"/>
      <c r="D101" s="34"/>
      <c r="E101" s="56"/>
      <c r="F101" s="48"/>
    </row>
    <row r="102" spans="1:6" x14ac:dyDescent="0.25">
      <c r="A102" s="25" t="s">
        <v>108</v>
      </c>
      <c r="B102" s="27"/>
      <c r="C102" s="28"/>
      <c r="D102" s="28"/>
      <c r="E102" s="28"/>
      <c r="F102" s="29"/>
    </row>
    <row r="103" spans="1:6" ht="12.9" customHeight="1" x14ac:dyDescent="0.25">
      <c r="A103" s="33" t="s">
        <v>101</v>
      </c>
      <c r="B103" s="29"/>
      <c r="C103" s="34"/>
      <c r="D103" s="29"/>
      <c r="E103" s="34"/>
      <c r="F103" s="29"/>
    </row>
    <row r="104" spans="1:6" x14ac:dyDescent="0.25">
      <c r="A104" s="33" t="s">
        <v>104</v>
      </c>
      <c r="B104" s="34"/>
      <c r="C104" s="34"/>
      <c r="D104" s="34"/>
      <c r="E104" s="56"/>
      <c r="F104" s="48"/>
    </row>
    <row r="105" spans="1:6" x14ac:dyDescent="0.25">
      <c r="A105" s="38" t="s">
        <v>116</v>
      </c>
      <c r="B105" s="38"/>
      <c r="C105" s="38"/>
      <c r="D105" s="38"/>
      <c r="E105" s="56"/>
      <c r="F105" s="48"/>
    </row>
    <row r="106" spans="1:6" x14ac:dyDescent="0.25">
      <c r="A106" s="42"/>
      <c r="B106" s="29"/>
      <c r="C106" s="29"/>
      <c r="D106" s="29"/>
      <c r="E106" s="48"/>
      <c r="F106" s="48"/>
    </row>
    <row r="107" spans="1:6" hidden="1" x14ac:dyDescent="0.25">
      <c r="A107" s="42"/>
      <c r="B107" s="29"/>
      <c r="C107" s="29"/>
      <c r="D107" s="29"/>
      <c r="E107" s="48"/>
      <c r="F107" s="48"/>
    </row>
    <row r="108" spans="1:6" hidden="1" x14ac:dyDescent="0.25"/>
    <row r="109" spans="1:6" hidden="1" x14ac:dyDescent="0.25"/>
    <row r="110" spans="1:6" hidden="1" x14ac:dyDescent="0.25"/>
    <row r="111" spans="1:6" hidden="1" x14ac:dyDescent="0.25"/>
    <row r="112" spans="1:6" ht="12.75" hidden="1" customHeight="1" x14ac:dyDescent="0.25"/>
    <row r="113" spans="1:6" hidden="1" x14ac:dyDescent="0.25"/>
    <row r="114" spans="1:6" hidden="1" x14ac:dyDescent="0.25"/>
    <row r="115" spans="1:6" hidden="1" x14ac:dyDescent="0.25">
      <c r="A115" s="57"/>
      <c r="B115" s="48"/>
      <c r="C115" s="48"/>
      <c r="D115" s="48"/>
      <c r="E115" s="48"/>
      <c r="F115" s="48"/>
    </row>
    <row r="116" spans="1:6" hidden="1" x14ac:dyDescent="0.25">
      <c r="A116" s="57"/>
      <c r="B116" s="48"/>
      <c r="C116" s="48"/>
      <c r="D116" s="48"/>
      <c r="E116" s="48"/>
      <c r="F116" s="48"/>
    </row>
    <row r="117" spans="1:6" hidden="1" x14ac:dyDescent="0.25">
      <c r="A117" s="57"/>
      <c r="B117" s="48"/>
      <c r="C117" s="48"/>
      <c r="D117" s="48"/>
      <c r="E117" s="48"/>
      <c r="F117" s="48"/>
    </row>
    <row r="118" spans="1:6" hidden="1" x14ac:dyDescent="0.25">
      <c r="A118" s="57"/>
      <c r="B118" s="48"/>
      <c r="C118" s="48"/>
      <c r="D118" s="48"/>
      <c r="E118" s="48"/>
      <c r="F118" s="48"/>
    </row>
    <row r="119" spans="1:6" hidden="1" x14ac:dyDescent="0.25">
      <c r="A119" s="57"/>
      <c r="B119" s="48"/>
      <c r="C119" s="48"/>
      <c r="D119" s="48"/>
      <c r="E119" s="48"/>
      <c r="F119" s="48"/>
    </row>
    <row r="120" spans="1:6" hidden="1" x14ac:dyDescent="0.25"/>
    <row r="121" spans="1:6" hidden="1" x14ac:dyDescent="0.25"/>
    <row r="122" spans="1:6" hidden="1" x14ac:dyDescent="0.25"/>
    <row r="123" spans="1:6" hidden="1" x14ac:dyDescent="0.25"/>
    <row r="124" spans="1:6" hidden="1" x14ac:dyDescent="0.25"/>
    <row r="125" spans="1:6" hidden="1" x14ac:dyDescent="0.25"/>
    <row r="126" spans="1:6" hidden="1" x14ac:dyDescent="0.25"/>
    <row r="127" spans="1:6" x14ac:dyDescent="0.25"/>
    <row r="128" spans="1:6"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sheetData>
  <sheetProtection formatCells="0" formatRows="0" insertColumns="0" insertRows="0" deleteRows="0"/>
  <mergeCells count="15">
    <mergeCell ref="B7:E7"/>
    <mergeCell ref="B5:E5"/>
    <mergeCell ref="D94:E94"/>
    <mergeCell ref="A1:E1"/>
    <mergeCell ref="A22:E22"/>
    <mergeCell ref="A77:E77"/>
    <mergeCell ref="B2:E2"/>
    <mergeCell ref="B3:E3"/>
    <mergeCell ref="B4:E4"/>
    <mergeCell ref="A8:E8"/>
    <mergeCell ref="A9:E9"/>
    <mergeCell ref="B6:E6"/>
    <mergeCell ref="D20:E20"/>
    <mergeCell ref="D75:E75"/>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A19 A79:A93 A24:A74"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78 A23 A11" xr:uid="{00000000-0002-0000-0200-000001000000}"/>
  </dataValidations>
  <pageMargins left="0.70866141732283472" right="0.70866141732283472" top="0.74803149606299213" bottom="0.74803149606299213" header="0.31496062992125984" footer="0.31496062992125984"/>
  <pageSetup paperSize="9" scale="68"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sign-off'!$A$46</xm:f>
          </x14:formula1>
          <xm:sqref>B79:B93 B12:B19 B24:B74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zoomScaleNormal="100" workbookViewId="0">
      <selection activeCell="A8" sqref="A8:E8"/>
    </sheetView>
  </sheetViews>
  <sheetFormatPr defaultColWidth="0" defaultRowHeight="13.2" zeroHeight="1" x14ac:dyDescent="0.25"/>
  <cols>
    <col min="1" max="1" width="35.6640625" style="17" customWidth="1"/>
    <col min="2" max="2" width="14.33203125" style="17" customWidth="1"/>
    <col min="3" max="3" width="71.44140625" style="17" customWidth="1"/>
    <col min="4" max="4" width="50" style="17" customWidth="1"/>
    <col min="5" max="5" width="21.44140625" style="17" customWidth="1"/>
    <col min="6" max="6" width="39.33203125" style="17" customWidth="1"/>
    <col min="7" max="10" width="9.109375" style="17" hidden="1" customWidth="1"/>
    <col min="11" max="13" width="0" style="17" hidden="1" customWidth="1"/>
    <col min="14" max="16384" width="0" style="17" hidden="1"/>
  </cols>
  <sheetData>
    <row r="1" spans="1:6" ht="26.25" customHeight="1" x14ac:dyDescent="0.25">
      <c r="A1" s="148" t="s">
        <v>5</v>
      </c>
      <c r="B1" s="148"/>
      <c r="C1" s="148"/>
      <c r="D1" s="148"/>
      <c r="E1" s="148"/>
      <c r="F1" s="40"/>
    </row>
    <row r="2" spans="1:6" ht="21" customHeight="1" x14ac:dyDescent="0.25">
      <c r="A2" s="4" t="s">
        <v>2</v>
      </c>
      <c r="B2" s="151" t="str">
        <f>'Summary and sign-off'!B2:F2</f>
        <v>Ministry of Health</v>
      </c>
      <c r="C2" s="151"/>
      <c r="D2" s="151"/>
      <c r="E2" s="151"/>
      <c r="F2" s="40"/>
    </row>
    <row r="3" spans="1:6" ht="21" customHeight="1" x14ac:dyDescent="0.25">
      <c r="A3" s="4" t="s">
        <v>3</v>
      </c>
      <c r="B3" s="151" t="str">
        <f>'Summary and sign-off'!B3:F3</f>
        <v>Dr Ashley Bloomfield</v>
      </c>
      <c r="C3" s="151"/>
      <c r="D3" s="151"/>
      <c r="E3" s="151"/>
      <c r="F3" s="40"/>
    </row>
    <row r="4" spans="1:6" ht="21" customHeight="1" x14ac:dyDescent="0.25">
      <c r="A4" s="4" t="s">
        <v>46</v>
      </c>
      <c r="B4" s="151">
        <f>'Summary and sign-off'!B4:F4</f>
        <v>43282</v>
      </c>
      <c r="C4" s="151"/>
      <c r="D4" s="151"/>
      <c r="E4" s="151"/>
      <c r="F4" s="40"/>
    </row>
    <row r="5" spans="1:6" ht="21" customHeight="1" x14ac:dyDescent="0.25">
      <c r="A5" s="4" t="s">
        <v>47</v>
      </c>
      <c r="B5" s="151">
        <f>'Summary and sign-off'!B5:F5</f>
        <v>43646</v>
      </c>
      <c r="C5" s="151"/>
      <c r="D5" s="151"/>
      <c r="E5" s="151"/>
      <c r="F5" s="40"/>
    </row>
    <row r="6" spans="1:6" ht="21" customHeight="1" x14ac:dyDescent="0.25">
      <c r="A6" s="4" t="s">
        <v>13</v>
      </c>
      <c r="B6" s="146" t="s">
        <v>39</v>
      </c>
      <c r="C6" s="146"/>
      <c r="D6" s="146"/>
      <c r="E6" s="146"/>
      <c r="F6" s="40"/>
    </row>
    <row r="7" spans="1:6" ht="21" customHeight="1" x14ac:dyDescent="0.25">
      <c r="A7" s="4" t="s">
        <v>69</v>
      </c>
      <c r="B7" s="146" t="s">
        <v>80</v>
      </c>
      <c r="C7" s="146"/>
      <c r="D7" s="146"/>
      <c r="E7" s="146"/>
      <c r="F7" s="40"/>
    </row>
    <row r="8" spans="1:6" ht="35.25" customHeight="1" x14ac:dyDescent="0.3">
      <c r="A8" s="161" t="s">
        <v>109</v>
      </c>
      <c r="B8" s="161"/>
      <c r="C8" s="162"/>
      <c r="D8" s="162"/>
      <c r="E8" s="162"/>
      <c r="F8" s="44"/>
    </row>
    <row r="9" spans="1:6" ht="35.25" customHeight="1" x14ac:dyDescent="0.3">
      <c r="A9" s="159" t="s">
        <v>88</v>
      </c>
      <c r="B9" s="160"/>
      <c r="C9" s="160"/>
      <c r="D9" s="160"/>
      <c r="E9" s="160"/>
      <c r="F9" s="44"/>
    </row>
    <row r="10" spans="1:6" ht="27" customHeight="1" x14ac:dyDescent="0.25">
      <c r="A10" s="37" t="s">
        <v>112</v>
      </c>
      <c r="B10" s="37" t="s">
        <v>15</v>
      </c>
      <c r="C10" s="37" t="s">
        <v>56</v>
      </c>
      <c r="D10" s="37" t="s">
        <v>54</v>
      </c>
      <c r="E10" s="37" t="s">
        <v>45</v>
      </c>
      <c r="F10" s="25"/>
    </row>
    <row r="11" spans="1:6" s="70" customFormat="1" hidden="1" x14ac:dyDescent="0.25">
      <c r="A11" s="90"/>
      <c r="B11" s="91"/>
      <c r="C11" s="95"/>
      <c r="D11" s="95"/>
      <c r="E11" s="96"/>
      <c r="F11" s="2"/>
    </row>
    <row r="12" spans="1:6" s="70" customFormat="1" x14ac:dyDescent="0.25">
      <c r="A12" s="135" t="s">
        <v>283</v>
      </c>
      <c r="B12" s="91"/>
      <c r="C12" s="135"/>
      <c r="D12" s="95"/>
      <c r="E12" s="96"/>
      <c r="F12" s="2"/>
    </row>
    <row r="13" spans="1:6" s="70" customFormat="1" x14ac:dyDescent="0.25">
      <c r="A13" s="94"/>
      <c r="B13" s="91"/>
      <c r="C13" s="95"/>
      <c r="D13" s="95"/>
      <c r="E13" s="96"/>
      <c r="F13" s="2"/>
    </row>
    <row r="14" spans="1:6" s="70" customFormat="1" x14ac:dyDescent="0.25">
      <c r="A14" s="94"/>
      <c r="B14" s="91"/>
      <c r="C14" s="95"/>
      <c r="D14" s="95"/>
      <c r="E14" s="96"/>
      <c r="F14" s="2"/>
    </row>
    <row r="15" spans="1:6" s="70" customFormat="1" x14ac:dyDescent="0.25">
      <c r="A15" s="94"/>
      <c r="B15" s="91"/>
      <c r="C15" s="95"/>
      <c r="D15" s="95"/>
      <c r="E15" s="96"/>
      <c r="F15" s="2"/>
    </row>
    <row r="16" spans="1:6" s="70" customFormat="1" x14ac:dyDescent="0.25">
      <c r="A16" s="94"/>
      <c r="B16" s="91"/>
      <c r="C16" s="95"/>
      <c r="D16" s="95"/>
      <c r="E16" s="96"/>
      <c r="F16" s="2"/>
    </row>
    <row r="17" spans="1:6" s="70" customFormat="1" x14ac:dyDescent="0.25">
      <c r="A17" s="94"/>
      <c r="B17" s="91"/>
      <c r="C17" s="95"/>
      <c r="D17" s="95"/>
      <c r="E17" s="96"/>
      <c r="F17" s="2"/>
    </row>
    <row r="18" spans="1:6" s="70" customFormat="1" x14ac:dyDescent="0.25">
      <c r="A18" s="94"/>
      <c r="B18" s="91"/>
      <c r="C18" s="95"/>
      <c r="D18" s="95"/>
      <c r="E18" s="96"/>
      <c r="F18" s="2"/>
    </row>
    <row r="19" spans="1:6" s="70" customFormat="1" x14ac:dyDescent="0.25">
      <c r="A19" s="94"/>
      <c r="B19" s="91"/>
      <c r="C19" s="95"/>
      <c r="D19" s="95"/>
      <c r="E19" s="96"/>
      <c r="F19" s="2"/>
    </row>
    <row r="20" spans="1:6" s="70" customFormat="1" x14ac:dyDescent="0.25">
      <c r="A20" s="94"/>
      <c r="B20" s="91"/>
      <c r="C20" s="95"/>
      <c r="D20" s="95"/>
      <c r="E20" s="96"/>
      <c r="F20" s="2"/>
    </row>
    <row r="21" spans="1:6" s="70" customFormat="1" x14ac:dyDescent="0.25">
      <c r="A21" s="94"/>
      <c r="B21" s="91"/>
      <c r="C21" s="95"/>
      <c r="D21" s="95"/>
      <c r="E21" s="96"/>
      <c r="F21" s="2"/>
    </row>
    <row r="22" spans="1:6" s="70" customFormat="1" x14ac:dyDescent="0.25">
      <c r="A22" s="90"/>
      <c r="B22" s="91"/>
      <c r="C22" s="95"/>
      <c r="D22" s="95"/>
      <c r="E22" s="96"/>
      <c r="F22" s="2"/>
    </row>
    <row r="23" spans="1:6" s="70" customFormat="1" x14ac:dyDescent="0.25">
      <c r="A23" s="90"/>
      <c r="B23" s="91"/>
      <c r="C23" s="95"/>
      <c r="D23" s="95"/>
      <c r="E23" s="96"/>
      <c r="F23" s="2"/>
    </row>
    <row r="24" spans="1:6" s="70" customFormat="1" ht="11.25" hidden="1" customHeight="1" x14ac:dyDescent="0.25">
      <c r="A24" s="90"/>
      <c r="B24" s="91"/>
      <c r="C24" s="95"/>
      <c r="D24" s="95"/>
      <c r="E24" s="96"/>
      <c r="F24" s="2"/>
    </row>
    <row r="25" spans="1:6" ht="34.5" customHeight="1" x14ac:dyDescent="0.25">
      <c r="A25" s="71" t="s">
        <v>85</v>
      </c>
      <c r="B25" s="83">
        <f>SUM(B11:B24)</f>
        <v>0</v>
      </c>
      <c r="C25" s="101" t="str">
        <f>IF(SUBTOTAL(3,B11:B24)=SUBTOTAL(103,B11:B24),'Summary and sign-off'!$A$47,'Summary and sign-off'!$A$48)</f>
        <v>Check - there are no hidden rows with data</v>
      </c>
      <c r="D25" s="152" t="str">
        <f>IF('Summary and sign-off'!F57='Summary and sign-off'!F53,'Summary and sign-off'!A50,'Summary and sign-off'!A49)</f>
        <v>Check - each entry provides sufficient information</v>
      </c>
      <c r="E25" s="152"/>
      <c r="F25" s="2"/>
    </row>
    <row r="26" spans="1:6" x14ac:dyDescent="0.25">
      <c r="A26" s="23"/>
      <c r="B26" s="22"/>
      <c r="C26" s="22"/>
      <c r="D26" s="22"/>
      <c r="E26" s="22"/>
      <c r="F26" s="40"/>
    </row>
    <row r="27" spans="1:6" x14ac:dyDescent="0.25">
      <c r="A27" s="23" t="s">
        <v>7</v>
      </c>
      <c r="B27" s="24"/>
      <c r="C27" s="29"/>
      <c r="D27" s="22"/>
      <c r="E27" s="22"/>
      <c r="F27" s="40"/>
    </row>
    <row r="28" spans="1:6" ht="12.75" customHeight="1" x14ac:dyDescent="0.25">
      <c r="A28" s="25" t="s">
        <v>111</v>
      </c>
      <c r="B28" s="25"/>
      <c r="C28" s="25"/>
      <c r="D28" s="25"/>
      <c r="E28" s="25"/>
      <c r="F28" s="40"/>
    </row>
    <row r="29" spans="1:6" x14ac:dyDescent="0.25">
      <c r="A29" s="25" t="s">
        <v>110</v>
      </c>
      <c r="B29" s="33"/>
      <c r="C29" s="45"/>
      <c r="D29" s="46"/>
      <c r="E29" s="46"/>
      <c r="F29" s="40"/>
    </row>
    <row r="30" spans="1:6" x14ac:dyDescent="0.25">
      <c r="A30" s="25" t="s">
        <v>108</v>
      </c>
      <c r="B30" s="27"/>
      <c r="C30" s="28"/>
      <c r="D30" s="28"/>
      <c r="E30" s="28"/>
      <c r="F30" s="29"/>
    </row>
    <row r="31" spans="1:6" x14ac:dyDescent="0.25">
      <c r="A31" s="33" t="s">
        <v>10</v>
      </c>
      <c r="B31" s="33"/>
      <c r="C31" s="45"/>
      <c r="D31" s="45"/>
      <c r="E31" s="45"/>
      <c r="F31" s="40"/>
    </row>
    <row r="32" spans="1:6" ht="12.75" customHeight="1" x14ac:dyDescent="0.25">
      <c r="A32" s="33" t="s">
        <v>117</v>
      </c>
      <c r="B32" s="33"/>
      <c r="C32" s="47"/>
      <c r="D32" s="47"/>
      <c r="E32" s="35"/>
      <c r="F32" s="40"/>
    </row>
    <row r="33" spans="1:6" x14ac:dyDescent="0.25">
      <c r="A33" s="22"/>
      <c r="B33" s="22"/>
      <c r="C33" s="22"/>
      <c r="D33" s="22"/>
      <c r="E33" s="22"/>
      <c r="F33" s="40"/>
    </row>
    <row r="34" spans="1:6" hidden="1" x14ac:dyDescent="0.25"/>
    <row r="35" spans="1:6" hidden="1" x14ac:dyDescent="0.25"/>
    <row r="36" spans="1:6" hidden="1" x14ac:dyDescent="0.25"/>
    <row r="37" spans="1:6" hidden="1" x14ac:dyDescent="0.25"/>
    <row r="38" spans="1:6" hidden="1" x14ac:dyDescent="0.25"/>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x14ac:dyDescent="0.25"/>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sign-off'!$A$46</xm:f>
          </x14:formula1>
          <xm:sqref>B11:B24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102"/>
  <sheetViews>
    <sheetView zoomScaleNormal="100" workbookViewId="0">
      <selection activeCell="A56" sqref="A56"/>
    </sheetView>
  </sheetViews>
  <sheetFormatPr defaultColWidth="0" defaultRowHeight="13.2" zeroHeight="1" x14ac:dyDescent="0.25"/>
  <cols>
    <col min="1" max="1" width="35.6640625" style="17" customWidth="1"/>
    <col min="2" max="2" width="14.33203125" style="17" customWidth="1"/>
    <col min="3" max="3" width="71.44140625" style="17" customWidth="1"/>
    <col min="4" max="4" width="50" style="17" customWidth="1"/>
    <col min="5" max="5" width="21.44140625" style="17" customWidth="1"/>
    <col min="6" max="6" width="36.88671875" style="17" customWidth="1"/>
    <col min="7" max="10" width="9.109375" style="17" hidden="1" customWidth="1"/>
    <col min="11" max="13" width="0" style="17" hidden="1" customWidth="1"/>
    <col min="14" max="16384" width="9.109375" style="17" hidden="1"/>
  </cols>
  <sheetData>
    <row r="1" spans="1:6" ht="26.25" customHeight="1" x14ac:dyDescent="0.25">
      <c r="A1" s="148" t="s">
        <v>5</v>
      </c>
      <c r="B1" s="148"/>
      <c r="C1" s="148"/>
      <c r="D1" s="148"/>
      <c r="E1" s="148"/>
      <c r="F1" s="26"/>
    </row>
    <row r="2" spans="1:6" ht="21" customHeight="1" x14ac:dyDescent="0.25">
      <c r="A2" s="4" t="s">
        <v>2</v>
      </c>
      <c r="B2" s="151" t="str">
        <f>'Summary and sign-off'!B2:F2</f>
        <v>Ministry of Health</v>
      </c>
      <c r="C2" s="151"/>
      <c r="D2" s="151"/>
      <c r="E2" s="151"/>
      <c r="F2" s="26"/>
    </row>
    <row r="3" spans="1:6" ht="21" customHeight="1" x14ac:dyDescent="0.25">
      <c r="A3" s="4" t="s">
        <v>3</v>
      </c>
      <c r="B3" s="151" t="str">
        <f>'Summary and sign-off'!B3:F3</f>
        <v>Dr Ashley Bloomfield</v>
      </c>
      <c r="C3" s="151"/>
      <c r="D3" s="151"/>
      <c r="E3" s="151"/>
      <c r="F3" s="26"/>
    </row>
    <row r="4" spans="1:6" ht="21" customHeight="1" x14ac:dyDescent="0.25">
      <c r="A4" s="4" t="s">
        <v>46</v>
      </c>
      <c r="B4" s="151">
        <f>'Summary and sign-off'!B4:F4</f>
        <v>43282</v>
      </c>
      <c r="C4" s="151"/>
      <c r="D4" s="151"/>
      <c r="E4" s="151"/>
      <c r="F4" s="26"/>
    </row>
    <row r="5" spans="1:6" ht="21" customHeight="1" x14ac:dyDescent="0.25">
      <c r="A5" s="4" t="s">
        <v>47</v>
      </c>
      <c r="B5" s="151">
        <f>'Summary and sign-off'!B5:F5</f>
        <v>43646</v>
      </c>
      <c r="C5" s="151"/>
      <c r="D5" s="151"/>
      <c r="E5" s="151"/>
      <c r="F5" s="26"/>
    </row>
    <row r="6" spans="1:6" ht="21" customHeight="1" x14ac:dyDescent="0.25">
      <c r="A6" s="4" t="s">
        <v>13</v>
      </c>
      <c r="B6" s="146" t="s">
        <v>39</v>
      </c>
      <c r="C6" s="146"/>
      <c r="D6" s="146"/>
      <c r="E6" s="146"/>
      <c r="F6" s="36"/>
    </row>
    <row r="7" spans="1:6" ht="21" customHeight="1" x14ac:dyDescent="0.25">
      <c r="A7" s="4" t="s">
        <v>69</v>
      </c>
      <c r="B7" s="146" t="s">
        <v>80</v>
      </c>
      <c r="C7" s="146"/>
      <c r="D7" s="146"/>
      <c r="E7" s="146"/>
      <c r="F7" s="36"/>
    </row>
    <row r="8" spans="1:6" ht="35.25" customHeight="1" x14ac:dyDescent="0.25">
      <c r="A8" s="155" t="s">
        <v>0</v>
      </c>
      <c r="B8" s="155"/>
      <c r="C8" s="162"/>
      <c r="D8" s="162"/>
      <c r="E8" s="162"/>
      <c r="F8" s="26"/>
    </row>
    <row r="9" spans="1:6" ht="35.25" customHeight="1" x14ac:dyDescent="0.25">
      <c r="A9" s="163" t="s">
        <v>84</v>
      </c>
      <c r="B9" s="164"/>
      <c r="C9" s="164"/>
      <c r="D9" s="164"/>
      <c r="E9" s="164"/>
      <c r="F9" s="26"/>
    </row>
    <row r="10" spans="1:6" ht="27" customHeight="1" x14ac:dyDescent="0.25">
      <c r="A10" s="37" t="s">
        <v>33</v>
      </c>
      <c r="B10" s="37" t="s">
        <v>15</v>
      </c>
      <c r="C10" s="37" t="s">
        <v>35</v>
      </c>
      <c r="D10" s="37" t="s">
        <v>113</v>
      </c>
      <c r="E10" s="37" t="s">
        <v>45</v>
      </c>
      <c r="F10" s="38"/>
    </row>
    <row r="11" spans="1:6" s="70" customFormat="1" hidden="1" x14ac:dyDescent="0.25">
      <c r="A11" s="90"/>
      <c r="B11" s="91"/>
      <c r="C11" s="95"/>
      <c r="D11" s="95"/>
      <c r="E11" s="96"/>
      <c r="F11" s="3"/>
    </row>
    <row r="12" spans="1:6" s="70" customFormat="1" x14ac:dyDescent="0.25">
      <c r="A12" s="90"/>
      <c r="B12" s="91"/>
      <c r="C12" s="135" t="s">
        <v>265</v>
      </c>
      <c r="D12" s="95"/>
      <c r="E12" s="96"/>
      <c r="F12" s="3"/>
    </row>
    <row r="13" spans="1:6" s="70" customFormat="1" x14ac:dyDescent="0.25">
      <c r="A13" s="134">
        <v>43671</v>
      </c>
      <c r="B13" s="136">
        <v>4.37</v>
      </c>
      <c r="C13" s="95" t="s">
        <v>179</v>
      </c>
      <c r="D13" s="95" t="s">
        <v>180</v>
      </c>
      <c r="E13" s="96" t="s">
        <v>165</v>
      </c>
      <c r="F13" s="3"/>
    </row>
    <row r="14" spans="1:6" s="70" customFormat="1" x14ac:dyDescent="0.25">
      <c r="A14" s="134">
        <v>43704</v>
      </c>
      <c r="B14" s="136">
        <v>4.37</v>
      </c>
      <c r="C14" s="95" t="s">
        <v>179</v>
      </c>
      <c r="D14" s="95" t="s">
        <v>180</v>
      </c>
      <c r="E14" s="96" t="s">
        <v>165</v>
      </c>
      <c r="F14" s="3"/>
    </row>
    <row r="15" spans="1:6" s="70" customFormat="1" x14ac:dyDescent="0.25">
      <c r="A15" s="134">
        <v>43733</v>
      </c>
      <c r="B15" s="136">
        <v>4.37</v>
      </c>
      <c r="C15" s="95" t="s">
        <v>179</v>
      </c>
      <c r="D15" s="95" t="s">
        <v>180</v>
      </c>
      <c r="E15" s="96" t="s">
        <v>165</v>
      </c>
      <c r="F15" s="3"/>
    </row>
    <row r="16" spans="1:6" s="70" customFormat="1" x14ac:dyDescent="0.25">
      <c r="A16" s="134">
        <v>43398</v>
      </c>
      <c r="B16" s="136">
        <v>4.37</v>
      </c>
      <c r="C16" s="95" t="s">
        <v>179</v>
      </c>
      <c r="D16" s="95" t="s">
        <v>180</v>
      </c>
      <c r="E16" s="96" t="s">
        <v>165</v>
      </c>
      <c r="F16" s="3"/>
    </row>
    <row r="17" spans="1:6" s="70" customFormat="1" x14ac:dyDescent="0.25">
      <c r="A17" s="134">
        <v>43430</v>
      </c>
      <c r="B17" s="136">
        <v>4.37</v>
      </c>
      <c r="C17" s="95" t="s">
        <v>179</v>
      </c>
      <c r="D17" s="95" t="s">
        <v>180</v>
      </c>
      <c r="E17" s="96" t="s">
        <v>165</v>
      </c>
      <c r="F17" s="3"/>
    </row>
    <row r="18" spans="1:6" s="70" customFormat="1" x14ac:dyDescent="0.25">
      <c r="A18" s="134">
        <v>43458</v>
      </c>
      <c r="B18" s="136">
        <v>4.37</v>
      </c>
      <c r="C18" s="95" t="s">
        <v>179</v>
      </c>
      <c r="D18" s="95" t="s">
        <v>180</v>
      </c>
      <c r="E18" s="96" t="s">
        <v>165</v>
      </c>
      <c r="F18" s="3"/>
    </row>
    <row r="19" spans="1:6" s="70" customFormat="1" x14ac:dyDescent="0.25">
      <c r="A19" s="134">
        <v>43490</v>
      </c>
      <c r="B19" s="136">
        <v>4.37</v>
      </c>
      <c r="C19" s="95" t="s">
        <v>179</v>
      </c>
      <c r="D19" s="95" t="s">
        <v>180</v>
      </c>
      <c r="E19" s="96" t="s">
        <v>165</v>
      </c>
      <c r="F19" s="3"/>
    </row>
    <row r="20" spans="1:6" s="70" customFormat="1" x14ac:dyDescent="0.25">
      <c r="A20" s="134">
        <v>43521</v>
      </c>
      <c r="B20" s="136">
        <v>4.37</v>
      </c>
      <c r="C20" s="95" t="s">
        <v>179</v>
      </c>
      <c r="D20" s="95" t="s">
        <v>180</v>
      </c>
      <c r="E20" s="96" t="s">
        <v>165</v>
      </c>
      <c r="F20" s="3"/>
    </row>
    <row r="21" spans="1:6" s="70" customFormat="1" x14ac:dyDescent="0.25">
      <c r="A21" s="134">
        <v>43549</v>
      </c>
      <c r="B21" s="136">
        <v>4.37</v>
      </c>
      <c r="C21" s="95" t="s">
        <v>179</v>
      </c>
      <c r="D21" s="95" t="s">
        <v>180</v>
      </c>
      <c r="E21" s="96" t="s">
        <v>165</v>
      </c>
      <c r="F21" s="3"/>
    </row>
    <row r="22" spans="1:6" s="70" customFormat="1" x14ac:dyDescent="0.25">
      <c r="A22" s="134">
        <v>43580</v>
      </c>
      <c r="B22" s="136">
        <v>4.37</v>
      </c>
      <c r="C22" s="95" t="s">
        <v>179</v>
      </c>
      <c r="D22" s="95" t="s">
        <v>180</v>
      </c>
      <c r="E22" s="96" t="s">
        <v>165</v>
      </c>
      <c r="F22" s="3"/>
    </row>
    <row r="23" spans="1:6" s="70" customFormat="1" x14ac:dyDescent="0.25">
      <c r="A23" s="134">
        <v>43610</v>
      </c>
      <c r="B23" s="136">
        <v>4.37</v>
      </c>
      <c r="C23" s="95" t="s">
        <v>179</v>
      </c>
      <c r="D23" s="95" t="s">
        <v>180</v>
      </c>
      <c r="E23" s="96" t="s">
        <v>165</v>
      </c>
      <c r="F23" s="3"/>
    </row>
    <row r="24" spans="1:6" s="70" customFormat="1" x14ac:dyDescent="0.25">
      <c r="A24" s="134">
        <v>43641</v>
      </c>
      <c r="B24" s="136">
        <v>4.37</v>
      </c>
      <c r="C24" s="95" t="s">
        <v>179</v>
      </c>
      <c r="D24" s="95" t="s">
        <v>180</v>
      </c>
      <c r="E24" s="96" t="s">
        <v>165</v>
      </c>
      <c r="F24" s="3"/>
    </row>
    <row r="25" spans="1:6" s="70" customFormat="1" x14ac:dyDescent="0.25">
      <c r="A25" s="134"/>
      <c r="B25" s="91"/>
      <c r="C25" s="135" t="s">
        <v>266</v>
      </c>
      <c r="D25" s="95" t="s">
        <v>270</v>
      </c>
      <c r="E25" s="96" t="s">
        <v>165</v>
      </c>
      <c r="F25" s="3"/>
    </row>
    <row r="26" spans="1:6" s="70" customFormat="1" x14ac:dyDescent="0.25">
      <c r="A26" s="133">
        <v>43302</v>
      </c>
      <c r="B26" s="136">
        <v>26</v>
      </c>
      <c r="C26" s="95" t="s">
        <v>269</v>
      </c>
      <c r="D26" s="95" t="s">
        <v>270</v>
      </c>
      <c r="E26" s="96" t="s">
        <v>165</v>
      </c>
      <c r="F26" s="3"/>
    </row>
    <row r="27" spans="1:6" s="70" customFormat="1" x14ac:dyDescent="0.25">
      <c r="A27" s="133"/>
      <c r="B27" s="136">
        <v>0.85</v>
      </c>
      <c r="C27" s="95" t="s">
        <v>268</v>
      </c>
      <c r="D27" s="95" t="s">
        <v>270</v>
      </c>
      <c r="E27" s="96" t="s">
        <v>165</v>
      </c>
      <c r="F27" s="3"/>
    </row>
    <row r="28" spans="1:6" s="70" customFormat="1" x14ac:dyDescent="0.25">
      <c r="A28" s="134"/>
      <c r="B28" s="136">
        <v>1.77</v>
      </c>
      <c r="C28" s="95" t="s">
        <v>267</v>
      </c>
      <c r="D28" s="95" t="s">
        <v>270</v>
      </c>
      <c r="E28" s="96" t="s">
        <v>165</v>
      </c>
      <c r="F28" s="3"/>
    </row>
    <row r="29" spans="1:6" s="70" customFormat="1" x14ac:dyDescent="0.25">
      <c r="A29" s="133">
        <v>43333</v>
      </c>
      <c r="B29" s="136">
        <v>26</v>
      </c>
      <c r="C29" s="95" t="s">
        <v>269</v>
      </c>
      <c r="D29" s="95" t="s">
        <v>270</v>
      </c>
      <c r="E29" s="96" t="s">
        <v>165</v>
      </c>
      <c r="F29" s="3"/>
    </row>
    <row r="30" spans="1:6" s="70" customFormat="1" x14ac:dyDescent="0.25">
      <c r="A30" s="133"/>
      <c r="B30" s="136">
        <v>0.85</v>
      </c>
      <c r="C30" s="95" t="s">
        <v>268</v>
      </c>
      <c r="D30" s="95" t="s">
        <v>270</v>
      </c>
      <c r="E30" s="96" t="s">
        <v>165</v>
      </c>
      <c r="F30" s="3"/>
    </row>
    <row r="31" spans="1:6" s="70" customFormat="1" x14ac:dyDescent="0.25">
      <c r="A31" s="134"/>
      <c r="B31" s="136">
        <v>14.24</v>
      </c>
      <c r="C31" s="95" t="s">
        <v>267</v>
      </c>
      <c r="D31" s="95" t="s">
        <v>270</v>
      </c>
      <c r="E31" s="96" t="s">
        <v>165</v>
      </c>
      <c r="F31" s="3"/>
    </row>
    <row r="32" spans="1:6" s="70" customFormat="1" x14ac:dyDescent="0.25">
      <c r="A32" s="133">
        <v>43364</v>
      </c>
      <c r="B32" s="136">
        <v>26</v>
      </c>
      <c r="C32" s="95" t="s">
        <v>269</v>
      </c>
      <c r="D32" s="95" t="s">
        <v>270</v>
      </c>
      <c r="E32" s="96" t="s">
        <v>165</v>
      </c>
      <c r="F32" s="3"/>
    </row>
    <row r="33" spans="1:6" s="70" customFormat="1" x14ac:dyDescent="0.25">
      <c r="A33" s="133"/>
      <c r="B33" s="136">
        <v>0.85</v>
      </c>
      <c r="C33" s="95" t="s">
        <v>268</v>
      </c>
      <c r="D33" s="95" t="s">
        <v>270</v>
      </c>
      <c r="E33" s="96" t="s">
        <v>165</v>
      </c>
      <c r="F33" s="3"/>
    </row>
    <row r="34" spans="1:6" s="70" customFormat="1" x14ac:dyDescent="0.25">
      <c r="A34" s="134"/>
      <c r="B34" s="136">
        <v>0.61</v>
      </c>
      <c r="C34" s="95" t="s">
        <v>267</v>
      </c>
      <c r="D34" s="95" t="s">
        <v>270</v>
      </c>
      <c r="E34" s="96" t="s">
        <v>165</v>
      </c>
      <c r="F34" s="3"/>
    </row>
    <row r="35" spans="1:6" s="70" customFormat="1" x14ac:dyDescent="0.25">
      <c r="A35" s="133">
        <v>43394</v>
      </c>
      <c r="B35" s="136">
        <v>26</v>
      </c>
      <c r="C35" s="95" t="s">
        <v>269</v>
      </c>
      <c r="D35" s="95" t="s">
        <v>270</v>
      </c>
      <c r="E35" s="96" t="s">
        <v>165</v>
      </c>
      <c r="F35" s="3"/>
    </row>
    <row r="36" spans="1:6" s="70" customFormat="1" x14ac:dyDescent="0.25">
      <c r="A36" s="133"/>
      <c r="B36" s="136">
        <v>0.85</v>
      </c>
      <c r="C36" s="95" t="s">
        <v>268</v>
      </c>
      <c r="D36" s="95" t="s">
        <v>270</v>
      </c>
      <c r="E36" s="96" t="s">
        <v>165</v>
      </c>
      <c r="F36" s="3"/>
    </row>
    <row r="37" spans="1:6" s="70" customFormat="1" x14ac:dyDescent="0.25">
      <c r="A37" s="134"/>
      <c r="B37" s="136">
        <v>13.89</v>
      </c>
      <c r="C37" s="95" t="s">
        <v>267</v>
      </c>
      <c r="D37" s="95" t="s">
        <v>270</v>
      </c>
      <c r="E37" s="96" t="s">
        <v>165</v>
      </c>
      <c r="F37" s="3"/>
    </row>
    <row r="38" spans="1:6" s="70" customFormat="1" x14ac:dyDescent="0.25">
      <c r="A38" s="133">
        <v>43425</v>
      </c>
      <c r="B38" s="136">
        <v>26</v>
      </c>
      <c r="C38" s="95" t="s">
        <v>269</v>
      </c>
      <c r="D38" s="95" t="s">
        <v>270</v>
      </c>
      <c r="E38" s="96" t="s">
        <v>165</v>
      </c>
      <c r="F38" s="3"/>
    </row>
    <row r="39" spans="1:6" s="70" customFormat="1" x14ac:dyDescent="0.25">
      <c r="A39" s="133"/>
      <c r="B39" s="136">
        <v>0.85</v>
      </c>
      <c r="C39" s="95" t="s">
        <v>268</v>
      </c>
      <c r="D39" s="95" t="s">
        <v>270</v>
      </c>
      <c r="E39" s="96" t="s">
        <v>165</v>
      </c>
      <c r="F39" s="3"/>
    </row>
    <row r="40" spans="1:6" s="70" customFormat="1" x14ac:dyDescent="0.25">
      <c r="A40" s="134"/>
      <c r="B40" s="136">
        <v>2.99</v>
      </c>
      <c r="C40" s="95" t="s">
        <v>267</v>
      </c>
      <c r="D40" s="95" t="s">
        <v>270</v>
      </c>
      <c r="E40" s="96" t="s">
        <v>165</v>
      </c>
      <c r="F40" s="3"/>
    </row>
    <row r="41" spans="1:6" s="70" customFormat="1" x14ac:dyDescent="0.25">
      <c r="A41" s="133"/>
      <c r="B41" s="136">
        <v>25</v>
      </c>
      <c r="C41" s="95" t="s">
        <v>284</v>
      </c>
      <c r="D41" s="95" t="s">
        <v>270</v>
      </c>
      <c r="E41" s="96" t="s">
        <v>165</v>
      </c>
      <c r="F41" s="3"/>
    </row>
    <row r="42" spans="1:6" s="70" customFormat="1" x14ac:dyDescent="0.25">
      <c r="A42" s="133">
        <v>43455</v>
      </c>
      <c r="B42" s="136">
        <v>26</v>
      </c>
      <c r="C42" s="95" t="s">
        <v>269</v>
      </c>
      <c r="D42" s="95" t="s">
        <v>270</v>
      </c>
      <c r="E42" s="96" t="s">
        <v>165</v>
      </c>
      <c r="F42" s="3"/>
    </row>
    <row r="43" spans="1:6" s="70" customFormat="1" x14ac:dyDescent="0.25">
      <c r="A43" s="133"/>
      <c r="B43" s="136">
        <v>0.85</v>
      </c>
      <c r="C43" s="95" t="s">
        <v>268</v>
      </c>
      <c r="D43" s="95" t="s">
        <v>270</v>
      </c>
      <c r="E43" s="96" t="s">
        <v>165</v>
      </c>
      <c r="F43" s="3"/>
    </row>
    <row r="44" spans="1:6" s="70" customFormat="1" x14ac:dyDescent="0.25">
      <c r="A44" s="134"/>
      <c r="B44" s="136">
        <v>6.31</v>
      </c>
      <c r="C44" s="95" t="s">
        <v>267</v>
      </c>
      <c r="D44" s="95" t="s">
        <v>270</v>
      </c>
      <c r="E44" s="96" t="s">
        <v>165</v>
      </c>
      <c r="F44" s="3"/>
    </row>
    <row r="45" spans="1:6" s="70" customFormat="1" x14ac:dyDescent="0.25">
      <c r="A45" s="133"/>
      <c r="B45" s="136">
        <v>5</v>
      </c>
      <c r="C45" s="95" t="s">
        <v>285</v>
      </c>
      <c r="D45" s="95" t="s">
        <v>270</v>
      </c>
      <c r="E45" s="96" t="s">
        <v>165</v>
      </c>
      <c r="F45" s="3"/>
    </row>
    <row r="46" spans="1:6" s="70" customFormat="1" x14ac:dyDescent="0.25">
      <c r="A46" s="133">
        <v>43486</v>
      </c>
      <c r="B46" s="136">
        <v>21.87</v>
      </c>
      <c r="C46" s="95" t="s">
        <v>269</v>
      </c>
      <c r="D46" s="95" t="s">
        <v>270</v>
      </c>
      <c r="E46" s="96" t="s">
        <v>165</v>
      </c>
      <c r="F46" s="3"/>
    </row>
    <row r="47" spans="1:6" s="70" customFormat="1" x14ac:dyDescent="0.25">
      <c r="A47" s="133"/>
      <c r="B47" s="136">
        <v>0.85</v>
      </c>
      <c r="C47" s="95" t="s">
        <v>268</v>
      </c>
      <c r="D47" s="95" t="s">
        <v>270</v>
      </c>
      <c r="E47" s="96" t="s">
        <v>165</v>
      </c>
      <c r="F47" s="3"/>
    </row>
    <row r="48" spans="1:6" s="70" customFormat="1" x14ac:dyDescent="0.25">
      <c r="A48" s="134"/>
      <c r="B48" s="136">
        <v>13.96</v>
      </c>
      <c r="C48" s="95" t="s">
        <v>267</v>
      </c>
      <c r="D48" s="95" t="s">
        <v>270</v>
      </c>
      <c r="E48" s="96" t="s">
        <v>165</v>
      </c>
      <c r="F48" s="3"/>
    </row>
    <row r="49" spans="1:6" s="70" customFormat="1" x14ac:dyDescent="0.25">
      <c r="A49" s="133">
        <v>43517</v>
      </c>
      <c r="B49" s="136">
        <v>-21.29</v>
      </c>
      <c r="C49" s="95" t="s">
        <v>287</v>
      </c>
      <c r="D49" s="95" t="s">
        <v>270</v>
      </c>
      <c r="E49" s="96" t="s">
        <v>165</v>
      </c>
      <c r="F49" s="3"/>
    </row>
    <row r="50" spans="1:6" s="70" customFormat="1" x14ac:dyDescent="0.25">
      <c r="A50" s="133">
        <v>43545</v>
      </c>
      <c r="B50" s="136">
        <v>23.46</v>
      </c>
      <c r="C50" s="95" t="s">
        <v>269</v>
      </c>
      <c r="D50" s="95" t="s">
        <v>270</v>
      </c>
      <c r="E50" s="96" t="s">
        <v>165</v>
      </c>
      <c r="F50" s="3"/>
    </row>
    <row r="51" spans="1:6" s="70" customFormat="1" x14ac:dyDescent="0.25">
      <c r="A51" s="133">
        <v>43576</v>
      </c>
      <c r="B51" s="136">
        <v>23.39</v>
      </c>
      <c r="C51" s="95" t="s">
        <v>269</v>
      </c>
      <c r="D51" s="95" t="s">
        <v>270</v>
      </c>
      <c r="E51" s="96" t="s">
        <v>165</v>
      </c>
      <c r="F51" s="3"/>
    </row>
    <row r="52" spans="1:6" s="70" customFormat="1" x14ac:dyDescent="0.25">
      <c r="A52" s="133">
        <v>43606</v>
      </c>
      <c r="B52" s="136">
        <v>23.9</v>
      </c>
      <c r="C52" s="95" t="s">
        <v>269</v>
      </c>
      <c r="D52" s="95" t="s">
        <v>270</v>
      </c>
      <c r="E52" s="96" t="s">
        <v>165</v>
      </c>
      <c r="F52" s="3"/>
    </row>
    <row r="53" spans="1:6" s="70" customFormat="1" x14ac:dyDescent="0.25">
      <c r="A53" s="133">
        <v>43637</v>
      </c>
      <c r="B53" s="136">
        <v>22</v>
      </c>
      <c r="C53" s="95" t="s">
        <v>269</v>
      </c>
      <c r="D53" s="95" t="s">
        <v>270</v>
      </c>
      <c r="E53" s="96" t="s">
        <v>165</v>
      </c>
      <c r="F53" s="3"/>
    </row>
    <row r="54" spans="1:6" s="70" customFormat="1" x14ac:dyDescent="0.25">
      <c r="A54" s="134"/>
      <c r="B54" s="136">
        <v>21.12</v>
      </c>
      <c r="C54" s="95" t="s">
        <v>267</v>
      </c>
      <c r="D54" s="95" t="s">
        <v>270</v>
      </c>
      <c r="E54" s="96" t="s">
        <v>165</v>
      </c>
      <c r="F54" s="3"/>
    </row>
    <row r="55" spans="1:6" s="70" customFormat="1" x14ac:dyDescent="0.25">
      <c r="A55" s="134"/>
      <c r="B55" s="136">
        <v>30</v>
      </c>
      <c r="C55" s="95" t="s">
        <v>286</v>
      </c>
      <c r="D55" s="95" t="s">
        <v>270</v>
      </c>
      <c r="E55" s="96" t="s">
        <v>165</v>
      </c>
      <c r="F55" s="3"/>
    </row>
    <row r="56" spans="1:6" s="70" customFormat="1" x14ac:dyDescent="0.25">
      <c r="A56" s="133"/>
      <c r="B56" s="136"/>
      <c r="C56" s="95"/>
      <c r="D56" s="95"/>
      <c r="E56" s="96"/>
      <c r="F56" s="3"/>
    </row>
    <row r="57" spans="1:6" s="70" customFormat="1" x14ac:dyDescent="0.25">
      <c r="A57" s="94"/>
      <c r="B57" s="91"/>
      <c r="C57" s="95"/>
      <c r="D57" s="95"/>
      <c r="E57" s="96"/>
      <c r="F57" s="3"/>
    </row>
    <row r="58" spans="1:6" s="70" customFormat="1" x14ac:dyDescent="0.25">
      <c r="A58" s="90"/>
      <c r="B58" s="91"/>
      <c r="C58" s="95"/>
      <c r="D58" s="95"/>
      <c r="E58" s="96"/>
      <c r="F58" s="3"/>
    </row>
    <row r="59" spans="1:6" s="70" customFormat="1" x14ac:dyDescent="0.25">
      <c r="A59" s="94"/>
      <c r="B59" s="91"/>
      <c r="C59" s="95"/>
      <c r="D59" s="95"/>
      <c r="E59" s="96"/>
      <c r="F59" s="3"/>
    </row>
    <row r="60" spans="1:6" s="70" customFormat="1" x14ac:dyDescent="0.25">
      <c r="A60" s="94"/>
      <c r="B60" s="91"/>
      <c r="C60" s="95"/>
      <c r="D60" s="95"/>
      <c r="E60" s="96"/>
      <c r="F60" s="3"/>
    </row>
    <row r="61" spans="1:6" s="70" customFormat="1" x14ac:dyDescent="0.25">
      <c r="A61" s="90"/>
      <c r="B61" s="91"/>
      <c r="C61" s="95"/>
      <c r="D61" s="95"/>
      <c r="E61" s="96"/>
      <c r="F61" s="3"/>
    </row>
    <row r="62" spans="1:6" s="70" customFormat="1" x14ac:dyDescent="0.25">
      <c r="A62" s="94"/>
      <c r="B62" s="91"/>
      <c r="C62" s="95"/>
      <c r="D62" s="95"/>
      <c r="E62" s="96"/>
      <c r="F62" s="3"/>
    </row>
    <row r="63" spans="1:6" s="70" customFormat="1" x14ac:dyDescent="0.25">
      <c r="A63" s="94"/>
      <c r="B63" s="91"/>
      <c r="C63" s="95"/>
      <c r="D63" s="95"/>
      <c r="E63" s="96"/>
      <c r="F63" s="3"/>
    </row>
    <row r="64" spans="1:6" s="70" customFormat="1" x14ac:dyDescent="0.25">
      <c r="A64" s="90"/>
      <c r="B64" s="91"/>
      <c r="C64" s="95"/>
      <c r="D64" s="95"/>
      <c r="E64" s="96"/>
      <c r="F64" s="3"/>
    </row>
    <row r="65" spans="1:6" s="70" customFormat="1" x14ac:dyDescent="0.25">
      <c r="A65" s="90"/>
      <c r="B65" s="91"/>
      <c r="C65" s="95"/>
      <c r="D65" s="95"/>
      <c r="E65" s="96"/>
      <c r="F65" s="3"/>
    </row>
    <row r="66" spans="1:6" s="70" customFormat="1" hidden="1" x14ac:dyDescent="0.25">
      <c r="A66" s="90"/>
      <c r="B66" s="91"/>
      <c r="C66" s="95"/>
      <c r="D66" s="95"/>
      <c r="E66" s="96"/>
      <c r="F66" s="3"/>
    </row>
    <row r="67" spans="1:6" ht="34.5" customHeight="1" x14ac:dyDescent="0.25">
      <c r="A67" s="71" t="s">
        <v>89</v>
      </c>
      <c r="B67" s="83">
        <f>SUM(B11:B66)</f>
        <v>442.6099999999999</v>
      </c>
      <c r="C67" s="101" t="str">
        <f>IF(SUBTOTAL(3,B11:B66)=SUBTOTAL(103,B11:B66),'Summary and sign-off'!$A$47,'Summary and sign-off'!$A$48)</f>
        <v>Check - there are no hidden rows with data</v>
      </c>
      <c r="D67" s="152" t="str">
        <f>IF('Summary and sign-off'!F58='Summary and sign-off'!F53,'Summary and sign-off'!A50,'Summary and sign-off'!A49)</f>
        <v>Not all lines have an entry for "Cost in NZ$" and "Type of expense"</v>
      </c>
      <c r="E67" s="152"/>
      <c r="F67" s="39"/>
    </row>
    <row r="68" spans="1:6" ht="14.1" customHeight="1" x14ac:dyDescent="0.25">
      <c r="A68" s="40"/>
      <c r="B68" s="29"/>
      <c r="C68" s="22"/>
      <c r="D68" s="22"/>
      <c r="E68" s="22"/>
      <c r="F68" s="26"/>
    </row>
    <row r="69" spans="1:6" x14ac:dyDescent="0.25">
      <c r="A69" s="23" t="s">
        <v>6</v>
      </c>
      <c r="B69" s="22"/>
      <c r="C69" s="22"/>
      <c r="D69" s="22"/>
      <c r="E69" s="22"/>
      <c r="F69" s="26"/>
    </row>
    <row r="70" spans="1:6" ht="12.6" customHeight="1" x14ac:dyDescent="0.25">
      <c r="A70" s="25" t="s">
        <v>34</v>
      </c>
      <c r="B70" s="22"/>
      <c r="C70" s="22"/>
      <c r="D70" s="22"/>
      <c r="E70" s="22"/>
      <c r="F70" s="26"/>
    </row>
    <row r="71" spans="1:6" x14ac:dyDescent="0.25">
      <c r="A71" s="25" t="s">
        <v>108</v>
      </c>
      <c r="B71" s="27"/>
      <c r="C71" s="28"/>
      <c r="D71" s="28"/>
      <c r="E71" s="28"/>
      <c r="F71" s="29"/>
    </row>
    <row r="72" spans="1:6" x14ac:dyDescent="0.25">
      <c r="A72" s="33" t="s">
        <v>10</v>
      </c>
      <c r="B72" s="34"/>
      <c r="C72" s="29"/>
      <c r="D72" s="29"/>
      <c r="E72" s="29"/>
      <c r="F72" s="29"/>
    </row>
    <row r="73" spans="1:6" ht="12.75" customHeight="1" x14ac:dyDescent="0.25">
      <c r="A73" s="33" t="s">
        <v>117</v>
      </c>
      <c r="B73" s="41"/>
      <c r="C73" s="35"/>
      <c r="D73" s="35"/>
      <c r="E73" s="35"/>
      <c r="F73" s="35"/>
    </row>
    <row r="74" spans="1:6" x14ac:dyDescent="0.25">
      <c r="A74" s="40"/>
      <c r="B74" s="42"/>
      <c r="C74" s="22"/>
      <c r="D74" s="22"/>
      <c r="E74" s="22"/>
      <c r="F74" s="40"/>
    </row>
    <row r="75" spans="1:6" hidden="1" x14ac:dyDescent="0.25">
      <c r="A75" s="22"/>
      <c r="B75" s="22"/>
      <c r="C75" s="22"/>
      <c r="D75" s="22"/>
      <c r="E75" s="40"/>
    </row>
    <row r="76" spans="1:6" ht="12.75" hidden="1" customHeight="1" x14ac:dyDescent="0.25"/>
    <row r="77" spans="1:6" hidden="1" x14ac:dyDescent="0.25">
      <c r="A77" s="43"/>
      <c r="B77" s="43"/>
      <c r="C77" s="43"/>
      <c r="D77" s="43"/>
      <c r="E77" s="43"/>
      <c r="F77" s="26"/>
    </row>
    <row r="78" spans="1:6" hidden="1" x14ac:dyDescent="0.25">
      <c r="A78" s="43"/>
      <c r="B78" s="43"/>
      <c r="C78" s="43"/>
      <c r="D78" s="43"/>
      <c r="E78" s="43"/>
      <c r="F78" s="26"/>
    </row>
    <row r="79" spans="1:6" hidden="1" x14ac:dyDescent="0.25">
      <c r="A79" s="43"/>
      <c r="B79" s="43"/>
      <c r="C79" s="43"/>
      <c r="D79" s="43"/>
      <c r="E79" s="43"/>
      <c r="F79" s="26"/>
    </row>
    <row r="80" spans="1:6" hidden="1" x14ac:dyDescent="0.25">
      <c r="A80" s="43"/>
      <c r="B80" s="43"/>
      <c r="C80" s="43"/>
      <c r="D80" s="43"/>
      <c r="E80" s="43"/>
      <c r="F80" s="26"/>
    </row>
    <row r="81" spans="1:6" hidden="1" x14ac:dyDescent="0.25">
      <c r="A81" s="43"/>
      <c r="B81" s="43"/>
      <c r="C81" s="43"/>
      <c r="D81" s="43"/>
      <c r="E81" s="43"/>
      <c r="F81" s="26"/>
    </row>
    <row r="82" spans="1:6" hidden="1" x14ac:dyDescent="0.25"/>
    <row r="83" spans="1:6" hidden="1" x14ac:dyDescent="0.25"/>
    <row r="84" spans="1:6" hidden="1" x14ac:dyDescent="0.25"/>
    <row r="85" spans="1:6" hidden="1" x14ac:dyDescent="0.25"/>
    <row r="86" spans="1:6" hidden="1" x14ac:dyDescent="0.25"/>
    <row r="87" spans="1:6" hidden="1" x14ac:dyDescent="0.25"/>
    <row r="88" spans="1:6" hidden="1" x14ac:dyDescent="0.25"/>
    <row r="89" spans="1:6" hidden="1" x14ac:dyDescent="0.25"/>
    <row r="90" spans="1:6" hidden="1" x14ac:dyDescent="0.25"/>
    <row r="91" spans="1:6" hidden="1" x14ac:dyDescent="0.25"/>
    <row r="92" spans="1:6" hidden="1" x14ac:dyDescent="0.25"/>
    <row r="93" spans="1:6" x14ac:dyDescent="0.25"/>
    <row r="94" spans="1:6" x14ac:dyDescent="0.25"/>
    <row r="95" spans="1:6" x14ac:dyDescent="0.25"/>
    <row r="96" spans="1:6" x14ac:dyDescent="0.25"/>
    <row r="97" x14ac:dyDescent="0.25"/>
    <row r="98" x14ac:dyDescent="0.25"/>
    <row r="99" x14ac:dyDescent="0.25"/>
    <row r="100" x14ac:dyDescent="0.25"/>
    <row r="101" x14ac:dyDescent="0.25"/>
    <row r="102" x14ac:dyDescent="0.25"/>
  </sheetData>
  <sheetProtection sheet="1" formatCells="0" insertRows="0" deleteRows="0"/>
  <mergeCells count="10">
    <mergeCell ref="D67:E67"/>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xr:uid="{00000000-0002-0000-0400-000000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66" xr:uid="{00000000-0002-0000-0400-000001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B11:B66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121"/>
  <sheetViews>
    <sheetView zoomScaleNormal="100" workbookViewId="0">
      <selection activeCell="G10" sqref="G10"/>
    </sheetView>
  </sheetViews>
  <sheetFormatPr defaultColWidth="0" defaultRowHeight="13.2" zeroHeight="1" x14ac:dyDescent="0.25"/>
  <cols>
    <col min="1" max="1" width="35.6640625" style="17" customWidth="1"/>
    <col min="2" max="2" width="46.88671875" style="17" customWidth="1"/>
    <col min="3" max="3" width="22.109375" style="17" customWidth="1"/>
    <col min="4" max="4" width="25.44140625" style="17" customWidth="1"/>
    <col min="5" max="6" width="35.6640625" style="17" customWidth="1"/>
    <col min="7" max="7" width="38" style="17" customWidth="1"/>
    <col min="8" max="10" width="9.109375" style="17" hidden="1" customWidth="1"/>
    <col min="11" max="15" width="0" style="17" hidden="1" customWidth="1"/>
    <col min="16" max="16384" width="0" style="17" hidden="1"/>
  </cols>
  <sheetData>
    <row r="1" spans="1:6" ht="26.25" customHeight="1" x14ac:dyDescent="0.25">
      <c r="A1" s="148" t="s">
        <v>16</v>
      </c>
      <c r="B1" s="148"/>
      <c r="C1" s="148"/>
      <c r="D1" s="148"/>
      <c r="E1" s="148"/>
      <c r="F1" s="148"/>
    </row>
    <row r="2" spans="1:6" ht="21" customHeight="1" x14ac:dyDescent="0.25">
      <c r="A2" s="4" t="s">
        <v>2</v>
      </c>
      <c r="B2" s="151" t="str">
        <f>'Summary and sign-off'!B2:F2</f>
        <v>Ministry of Health</v>
      </c>
      <c r="C2" s="151"/>
      <c r="D2" s="151"/>
      <c r="E2" s="151"/>
      <c r="F2" s="151"/>
    </row>
    <row r="3" spans="1:6" ht="21" customHeight="1" x14ac:dyDescent="0.25">
      <c r="A3" s="4" t="s">
        <v>3</v>
      </c>
      <c r="B3" s="151" t="str">
        <f>'Summary and sign-off'!B3:F3</f>
        <v>Dr Ashley Bloomfield</v>
      </c>
      <c r="C3" s="151"/>
      <c r="D3" s="151"/>
      <c r="E3" s="151"/>
      <c r="F3" s="151"/>
    </row>
    <row r="4" spans="1:6" ht="21" customHeight="1" x14ac:dyDescent="0.25">
      <c r="A4" s="4" t="s">
        <v>46</v>
      </c>
      <c r="B4" s="151">
        <f>'Summary and sign-off'!B4:F4</f>
        <v>43282</v>
      </c>
      <c r="C4" s="151"/>
      <c r="D4" s="151"/>
      <c r="E4" s="151"/>
      <c r="F4" s="151"/>
    </row>
    <row r="5" spans="1:6" ht="21" customHeight="1" x14ac:dyDescent="0.25">
      <c r="A5" s="4" t="s">
        <v>47</v>
      </c>
      <c r="B5" s="151">
        <f>'Summary and sign-off'!B5:F5</f>
        <v>43646</v>
      </c>
      <c r="C5" s="151"/>
      <c r="D5" s="151"/>
      <c r="E5" s="151"/>
      <c r="F5" s="151"/>
    </row>
    <row r="6" spans="1:6" ht="21" customHeight="1" x14ac:dyDescent="0.25">
      <c r="A6" s="4" t="s">
        <v>118</v>
      </c>
      <c r="B6" s="146" t="s">
        <v>39</v>
      </c>
      <c r="C6" s="146"/>
      <c r="D6" s="146"/>
      <c r="E6" s="146"/>
      <c r="F6" s="146"/>
    </row>
    <row r="7" spans="1:6" ht="21" customHeight="1" x14ac:dyDescent="0.25">
      <c r="A7" s="4" t="s">
        <v>69</v>
      </c>
      <c r="B7" s="146" t="s">
        <v>80</v>
      </c>
      <c r="C7" s="146"/>
      <c r="D7" s="146"/>
      <c r="E7" s="146"/>
      <c r="F7" s="146"/>
    </row>
    <row r="8" spans="1:6" ht="36" customHeight="1" x14ac:dyDescent="0.25">
      <c r="A8" s="155" t="s">
        <v>36</v>
      </c>
      <c r="B8" s="155"/>
      <c r="C8" s="155"/>
      <c r="D8" s="155"/>
      <c r="E8" s="155"/>
      <c r="F8" s="155"/>
    </row>
    <row r="9" spans="1:6" ht="36" customHeight="1" x14ac:dyDescent="0.25">
      <c r="A9" s="163" t="s">
        <v>87</v>
      </c>
      <c r="B9" s="164"/>
      <c r="C9" s="164"/>
      <c r="D9" s="164"/>
      <c r="E9" s="164"/>
      <c r="F9" s="164"/>
    </row>
    <row r="10" spans="1:6" ht="39" customHeight="1" x14ac:dyDescent="0.25">
      <c r="A10" s="18" t="s">
        <v>33</v>
      </c>
      <c r="B10" s="9" t="s">
        <v>114</v>
      </c>
      <c r="C10" s="9" t="s">
        <v>51</v>
      </c>
      <c r="D10" s="9" t="s">
        <v>17</v>
      </c>
      <c r="E10" s="9" t="s">
        <v>52</v>
      </c>
      <c r="F10" s="9" t="s">
        <v>83</v>
      </c>
    </row>
    <row r="11" spans="1:6" s="70" customFormat="1" hidden="1" x14ac:dyDescent="0.25">
      <c r="A11" s="94"/>
      <c r="B11" s="95"/>
      <c r="C11" s="100"/>
      <c r="D11" s="95"/>
      <c r="E11" s="97"/>
      <c r="F11" s="96"/>
    </row>
    <row r="12" spans="1:6" s="70" customFormat="1" x14ac:dyDescent="0.25">
      <c r="A12" s="94"/>
      <c r="B12" s="135" t="s">
        <v>256</v>
      </c>
      <c r="C12" s="100"/>
      <c r="D12" s="95"/>
      <c r="E12" s="97"/>
      <c r="F12" s="139"/>
    </row>
    <row r="13" spans="1:6" s="70" customFormat="1" ht="26.4" x14ac:dyDescent="0.25">
      <c r="A13" s="133">
        <v>43363</v>
      </c>
      <c r="B13" s="95" t="s">
        <v>181</v>
      </c>
      <c r="C13" s="100" t="s">
        <v>20</v>
      </c>
      <c r="D13" s="98" t="s">
        <v>182</v>
      </c>
      <c r="E13" s="97" t="s">
        <v>23</v>
      </c>
      <c r="F13" s="134" t="s">
        <v>185</v>
      </c>
    </row>
    <row r="14" spans="1:6" s="70" customFormat="1" ht="26.4" x14ac:dyDescent="0.25">
      <c r="A14" s="133">
        <v>43363</v>
      </c>
      <c r="B14" s="98" t="s">
        <v>186</v>
      </c>
      <c r="C14" s="100" t="s">
        <v>20</v>
      </c>
      <c r="D14" s="98" t="s">
        <v>183</v>
      </c>
      <c r="E14" s="97" t="s">
        <v>23</v>
      </c>
      <c r="F14" s="99" t="s">
        <v>184</v>
      </c>
    </row>
    <row r="15" spans="1:6" s="70" customFormat="1" ht="52.8" x14ac:dyDescent="0.25">
      <c r="A15" s="133">
        <v>43593</v>
      </c>
      <c r="B15" s="98" t="s">
        <v>210</v>
      </c>
      <c r="C15" s="100" t="s">
        <v>20</v>
      </c>
      <c r="D15" s="98" t="s">
        <v>187</v>
      </c>
      <c r="E15" s="97" t="s">
        <v>25</v>
      </c>
      <c r="F15" s="99" t="s">
        <v>211</v>
      </c>
    </row>
    <row r="16" spans="1:6" s="70" customFormat="1" ht="145.19999999999999" x14ac:dyDescent="0.25">
      <c r="A16" s="133"/>
      <c r="B16" s="135" t="s">
        <v>291</v>
      </c>
      <c r="C16" s="100"/>
      <c r="D16" s="98"/>
      <c r="E16" s="97"/>
      <c r="F16" s="99"/>
    </row>
    <row r="17" spans="1:6" s="70" customFormat="1" x14ac:dyDescent="0.25">
      <c r="A17" s="133">
        <v>43287</v>
      </c>
      <c r="B17" s="98" t="s">
        <v>224</v>
      </c>
      <c r="C17" s="100" t="s">
        <v>18</v>
      </c>
      <c r="D17" s="98" t="s">
        <v>225</v>
      </c>
      <c r="E17" s="97" t="s">
        <v>25</v>
      </c>
      <c r="F17" s="99"/>
    </row>
    <row r="18" spans="1:6" s="70" customFormat="1" x14ac:dyDescent="0.25">
      <c r="A18" s="133">
        <v>43291</v>
      </c>
      <c r="B18" s="98" t="s">
        <v>226</v>
      </c>
      <c r="C18" s="100" t="s">
        <v>20</v>
      </c>
      <c r="D18" s="98" t="s">
        <v>227</v>
      </c>
      <c r="E18" s="97" t="s">
        <v>23</v>
      </c>
      <c r="F18" s="99"/>
    </row>
    <row r="19" spans="1:6" s="70" customFormat="1" x14ac:dyDescent="0.25">
      <c r="A19" s="133">
        <v>43304</v>
      </c>
      <c r="B19" s="98" t="s">
        <v>229</v>
      </c>
      <c r="C19" s="100" t="s">
        <v>20</v>
      </c>
      <c r="D19" s="98" t="s">
        <v>228</v>
      </c>
      <c r="E19" s="97" t="s">
        <v>23</v>
      </c>
      <c r="F19" s="99"/>
    </row>
    <row r="20" spans="1:6" s="70" customFormat="1" x14ac:dyDescent="0.25">
      <c r="A20" s="133">
        <v>43306</v>
      </c>
      <c r="B20" s="98" t="s">
        <v>230</v>
      </c>
      <c r="C20" s="100" t="s">
        <v>20</v>
      </c>
      <c r="D20" s="98" t="s">
        <v>231</v>
      </c>
      <c r="E20" s="97" t="s">
        <v>23</v>
      </c>
      <c r="F20" s="99"/>
    </row>
    <row r="21" spans="1:6" s="70" customFormat="1" x14ac:dyDescent="0.25">
      <c r="A21" s="133">
        <v>43307</v>
      </c>
      <c r="B21" s="98" t="s">
        <v>232</v>
      </c>
      <c r="C21" s="100" t="s">
        <v>18</v>
      </c>
      <c r="D21" s="98" t="s">
        <v>233</v>
      </c>
      <c r="E21" s="97" t="s">
        <v>23</v>
      </c>
      <c r="F21" s="99"/>
    </row>
    <row r="22" spans="1:6" s="70" customFormat="1" x14ac:dyDescent="0.25">
      <c r="A22" s="133">
        <v>43314</v>
      </c>
      <c r="B22" s="98" t="s">
        <v>234</v>
      </c>
      <c r="C22" s="100" t="s">
        <v>18</v>
      </c>
      <c r="D22" s="98" t="s">
        <v>202</v>
      </c>
      <c r="E22" s="97" t="s">
        <v>25</v>
      </c>
      <c r="F22" s="99"/>
    </row>
    <row r="23" spans="1:6" s="70" customFormat="1" ht="26.4" x14ac:dyDescent="0.25">
      <c r="A23" s="133">
        <v>43322</v>
      </c>
      <c r="B23" s="98" t="s">
        <v>235</v>
      </c>
      <c r="C23" s="100" t="s">
        <v>18</v>
      </c>
      <c r="D23" s="98" t="s">
        <v>236</v>
      </c>
      <c r="E23" s="97" t="s">
        <v>23</v>
      </c>
      <c r="F23" s="99"/>
    </row>
    <row r="24" spans="1:6" s="70" customFormat="1" x14ac:dyDescent="0.25">
      <c r="A24" s="133">
        <v>43346</v>
      </c>
      <c r="B24" s="98" t="s">
        <v>237</v>
      </c>
      <c r="C24" s="100" t="s">
        <v>18</v>
      </c>
      <c r="D24" s="98" t="s">
        <v>207</v>
      </c>
      <c r="E24" s="97" t="s">
        <v>23</v>
      </c>
      <c r="F24" s="99"/>
    </row>
    <row r="25" spans="1:6" s="70" customFormat="1" x14ac:dyDescent="0.25">
      <c r="A25" s="133">
        <v>43347</v>
      </c>
      <c r="B25" s="98" t="s">
        <v>238</v>
      </c>
      <c r="C25" s="100" t="s">
        <v>20</v>
      </c>
      <c r="D25" s="98" t="s">
        <v>239</v>
      </c>
      <c r="E25" s="97" t="s">
        <v>23</v>
      </c>
      <c r="F25" s="99"/>
    </row>
    <row r="26" spans="1:6" s="70" customFormat="1" x14ac:dyDescent="0.25">
      <c r="A26" s="133">
        <v>43370</v>
      </c>
      <c r="B26" s="98" t="s">
        <v>240</v>
      </c>
      <c r="C26" s="100" t="s">
        <v>18</v>
      </c>
      <c r="D26" s="98" t="s">
        <v>241</v>
      </c>
      <c r="E26" s="97" t="s">
        <v>23</v>
      </c>
      <c r="F26" s="99"/>
    </row>
    <row r="27" spans="1:6" s="70" customFormat="1" x14ac:dyDescent="0.25">
      <c r="A27" s="133">
        <v>43376</v>
      </c>
      <c r="B27" s="98" t="s">
        <v>242</v>
      </c>
      <c r="C27" s="100" t="s">
        <v>18</v>
      </c>
      <c r="D27" s="98" t="s">
        <v>243</v>
      </c>
      <c r="E27" s="97" t="s">
        <v>23</v>
      </c>
      <c r="F27" s="99"/>
    </row>
    <row r="28" spans="1:6" s="70" customFormat="1" x14ac:dyDescent="0.25">
      <c r="A28" s="133">
        <v>43382</v>
      </c>
      <c r="B28" s="98" t="s">
        <v>244</v>
      </c>
      <c r="C28" s="100" t="s">
        <v>18</v>
      </c>
      <c r="D28" s="98" t="s">
        <v>245</v>
      </c>
      <c r="E28" s="97" t="s">
        <v>23</v>
      </c>
      <c r="F28" s="99"/>
    </row>
    <row r="29" spans="1:6" s="70" customFormat="1" x14ac:dyDescent="0.25">
      <c r="A29" s="133">
        <v>43384</v>
      </c>
      <c r="B29" s="98" t="s">
        <v>246</v>
      </c>
      <c r="C29" s="100" t="s">
        <v>18</v>
      </c>
      <c r="D29" s="98" t="s">
        <v>247</v>
      </c>
      <c r="E29" s="97" t="s">
        <v>23</v>
      </c>
      <c r="F29" s="99"/>
    </row>
    <row r="30" spans="1:6" s="70" customFormat="1" ht="26.4" x14ac:dyDescent="0.25">
      <c r="A30" s="133">
        <v>43390</v>
      </c>
      <c r="B30" s="98" t="s">
        <v>248</v>
      </c>
      <c r="C30" s="100" t="s">
        <v>18</v>
      </c>
      <c r="D30" s="98" t="s">
        <v>249</v>
      </c>
      <c r="E30" s="97" t="s">
        <v>23</v>
      </c>
      <c r="F30" s="99"/>
    </row>
    <row r="31" spans="1:6" s="70" customFormat="1" x14ac:dyDescent="0.25">
      <c r="A31" s="133">
        <v>43402</v>
      </c>
      <c r="B31" s="98" t="s">
        <v>250</v>
      </c>
      <c r="C31" s="100" t="s">
        <v>18</v>
      </c>
      <c r="D31" s="98" t="s">
        <v>251</v>
      </c>
      <c r="E31" s="97" t="s">
        <v>23</v>
      </c>
      <c r="F31" s="99"/>
    </row>
    <row r="32" spans="1:6" s="70" customFormat="1" x14ac:dyDescent="0.25">
      <c r="A32" s="133">
        <v>43410</v>
      </c>
      <c r="B32" s="98" t="s">
        <v>206</v>
      </c>
      <c r="C32" s="100" t="s">
        <v>18</v>
      </c>
      <c r="D32" s="98" t="s">
        <v>207</v>
      </c>
      <c r="E32" s="97" t="s">
        <v>23</v>
      </c>
      <c r="F32" s="99"/>
    </row>
    <row r="33" spans="1:6" s="70" customFormat="1" x14ac:dyDescent="0.25">
      <c r="A33" s="133">
        <v>43415</v>
      </c>
      <c r="B33" s="98" t="s">
        <v>252</v>
      </c>
      <c r="C33" s="100" t="s">
        <v>18</v>
      </c>
      <c r="D33" s="98" t="s">
        <v>253</v>
      </c>
      <c r="E33" s="97" t="s">
        <v>23</v>
      </c>
      <c r="F33" s="99"/>
    </row>
    <row r="34" spans="1:6" s="70" customFormat="1" ht="26.4" x14ac:dyDescent="0.25">
      <c r="A34" s="133">
        <v>43437</v>
      </c>
      <c r="B34" s="98" t="s">
        <v>254</v>
      </c>
      <c r="C34" s="100" t="s">
        <v>18</v>
      </c>
      <c r="D34" s="98" t="s">
        <v>255</v>
      </c>
      <c r="E34" s="97" t="s">
        <v>23</v>
      </c>
      <c r="F34" s="99"/>
    </row>
    <row r="35" spans="1:6" s="70" customFormat="1" x14ac:dyDescent="0.25">
      <c r="A35" s="133">
        <v>43487</v>
      </c>
      <c r="B35" s="98" t="s">
        <v>205</v>
      </c>
      <c r="C35" s="100" t="s">
        <v>18</v>
      </c>
      <c r="D35" s="98" t="s">
        <v>202</v>
      </c>
      <c r="E35" s="97" t="s">
        <v>23</v>
      </c>
      <c r="F35" s="99"/>
    </row>
    <row r="36" spans="1:6" s="70" customFormat="1" x14ac:dyDescent="0.25">
      <c r="A36" s="133">
        <v>43495</v>
      </c>
      <c r="B36" s="98" t="s">
        <v>206</v>
      </c>
      <c r="C36" s="100" t="s">
        <v>18</v>
      </c>
      <c r="D36" s="98" t="s">
        <v>207</v>
      </c>
      <c r="E36" s="97" t="s">
        <v>23</v>
      </c>
      <c r="F36" s="99"/>
    </row>
    <row r="37" spans="1:6" s="70" customFormat="1" x14ac:dyDescent="0.25">
      <c r="A37" s="133">
        <v>43496</v>
      </c>
      <c r="B37" s="98" t="s">
        <v>208</v>
      </c>
      <c r="C37" s="100" t="s">
        <v>18</v>
      </c>
      <c r="D37" s="98" t="s">
        <v>209</v>
      </c>
      <c r="E37" s="97" t="s">
        <v>23</v>
      </c>
      <c r="F37" s="99"/>
    </row>
    <row r="38" spans="1:6" s="70" customFormat="1" ht="26.4" x14ac:dyDescent="0.25">
      <c r="A38" s="133">
        <v>43518</v>
      </c>
      <c r="B38" s="98" t="s">
        <v>212</v>
      </c>
      <c r="C38" s="100" t="s">
        <v>20</v>
      </c>
      <c r="D38" s="98" t="s">
        <v>261</v>
      </c>
      <c r="E38" s="97" t="s">
        <v>23</v>
      </c>
      <c r="F38" s="99"/>
    </row>
    <row r="39" spans="1:6" s="70" customFormat="1" ht="26.4" x14ac:dyDescent="0.25">
      <c r="A39" s="133">
        <v>43528</v>
      </c>
      <c r="B39" s="98" t="s">
        <v>213</v>
      </c>
      <c r="C39" s="100" t="s">
        <v>18</v>
      </c>
      <c r="D39" s="98" t="s">
        <v>214</v>
      </c>
      <c r="E39" s="97" t="s">
        <v>25</v>
      </c>
      <c r="F39" s="99"/>
    </row>
    <row r="40" spans="1:6" s="70" customFormat="1" ht="26.4" x14ac:dyDescent="0.25">
      <c r="A40" s="133">
        <v>43531</v>
      </c>
      <c r="B40" s="98" t="s">
        <v>215</v>
      </c>
      <c r="C40" s="100" t="s">
        <v>18</v>
      </c>
      <c r="D40" s="98" t="s">
        <v>216</v>
      </c>
      <c r="E40" s="97" t="s">
        <v>23</v>
      </c>
      <c r="F40" s="99"/>
    </row>
    <row r="41" spans="1:6" s="70" customFormat="1" ht="26.4" x14ac:dyDescent="0.25">
      <c r="A41" s="133">
        <v>43552</v>
      </c>
      <c r="B41" s="98" t="s">
        <v>217</v>
      </c>
      <c r="C41" s="100" t="s">
        <v>18</v>
      </c>
      <c r="D41" s="98" t="s">
        <v>218</v>
      </c>
      <c r="E41" s="97" t="s">
        <v>23</v>
      </c>
      <c r="F41" s="99"/>
    </row>
    <row r="42" spans="1:6" s="70" customFormat="1" x14ac:dyDescent="0.25">
      <c r="A42" s="133">
        <v>43557</v>
      </c>
      <c r="B42" s="98" t="s">
        <v>219</v>
      </c>
      <c r="C42" s="100" t="s">
        <v>18</v>
      </c>
      <c r="D42" s="98" t="s">
        <v>202</v>
      </c>
      <c r="E42" s="97" t="s">
        <v>23</v>
      </c>
      <c r="F42" s="99"/>
    </row>
    <row r="43" spans="1:6" s="70" customFormat="1" x14ac:dyDescent="0.25">
      <c r="A43" s="133">
        <v>43579</v>
      </c>
      <c r="B43" s="98" t="s">
        <v>203</v>
      </c>
      <c r="C43" s="100" t="s">
        <v>18</v>
      </c>
      <c r="D43" s="98" t="s">
        <v>204</v>
      </c>
      <c r="E43" s="97" t="s">
        <v>23</v>
      </c>
      <c r="F43" s="99"/>
    </row>
    <row r="44" spans="1:6" s="70" customFormat="1" x14ac:dyDescent="0.25">
      <c r="A44" s="133">
        <v>43601</v>
      </c>
      <c r="B44" s="98" t="s">
        <v>201</v>
      </c>
      <c r="C44" s="100" t="s">
        <v>18</v>
      </c>
      <c r="D44" s="98" t="s">
        <v>202</v>
      </c>
      <c r="E44" s="97" t="s">
        <v>24</v>
      </c>
      <c r="F44" s="99"/>
    </row>
    <row r="45" spans="1:6" s="70" customFormat="1" x14ac:dyDescent="0.25">
      <c r="A45" s="133">
        <v>43601</v>
      </c>
      <c r="B45" s="98" t="s">
        <v>290</v>
      </c>
      <c r="C45" s="100" t="s">
        <v>20</v>
      </c>
      <c r="D45" s="98" t="s">
        <v>289</v>
      </c>
      <c r="E45" s="97" t="s">
        <v>23</v>
      </c>
      <c r="F45" s="99"/>
    </row>
    <row r="46" spans="1:6" s="70" customFormat="1" x14ac:dyDescent="0.25">
      <c r="A46" s="133">
        <v>43622</v>
      </c>
      <c r="B46" s="98" t="s">
        <v>220</v>
      </c>
      <c r="C46" s="100" t="s">
        <v>20</v>
      </c>
      <c r="D46" s="98" t="s">
        <v>221</v>
      </c>
      <c r="E46" s="97" t="s">
        <v>23</v>
      </c>
      <c r="F46" s="99"/>
    </row>
    <row r="47" spans="1:6" s="70" customFormat="1" x14ac:dyDescent="0.25">
      <c r="A47" s="133">
        <v>43633</v>
      </c>
      <c r="B47" s="98" t="s">
        <v>288</v>
      </c>
      <c r="C47" s="100" t="s">
        <v>20</v>
      </c>
      <c r="D47" s="98" t="s">
        <v>214</v>
      </c>
      <c r="E47" s="97" t="s">
        <v>25</v>
      </c>
      <c r="F47" s="99"/>
    </row>
    <row r="48" spans="1:6" s="70" customFormat="1" x14ac:dyDescent="0.25">
      <c r="A48" s="133">
        <v>43640</v>
      </c>
      <c r="B48" s="98" t="s">
        <v>222</v>
      </c>
      <c r="C48" s="100" t="s">
        <v>18</v>
      </c>
      <c r="D48" s="98" t="s">
        <v>223</v>
      </c>
      <c r="E48" s="97" t="s">
        <v>23</v>
      </c>
      <c r="F48" s="99"/>
    </row>
    <row r="49" spans="1:7" s="70" customFormat="1" x14ac:dyDescent="0.25">
      <c r="A49" s="94"/>
      <c r="B49" s="98"/>
      <c r="C49" s="100"/>
      <c r="D49" s="98"/>
      <c r="E49" s="97"/>
      <c r="F49" s="99"/>
    </row>
    <row r="50" spans="1:7" s="70" customFormat="1" x14ac:dyDescent="0.25">
      <c r="A50" s="94"/>
      <c r="B50" s="98"/>
      <c r="C50" s="100"/>
      <c r="D50" s="98"/>
      <c r="E50" s="97"/>
      <c r="F50" s="99"/>
    </row>
    <row r="51" spans="1:7" s="70" customFormat="1" x14ac:dyDescent="0.25">
      <c r="A51" s="94"/>
      <c r="B51" s="98"/>
      <c r="C51" s="100"/>
      <c r="D51" s="98"/>
      <c r="E51" s="97"/>
      <c r="F51" s="99"/>
    </row>
    <row r="52" spans="1:7" s="70" customFormat="1" x14ac:dyDescent="0.25">
      <c r="A52" s="94"/>
      <c r="B52" s="98"/>
      <c r="C52" s="100"/>
      <c r="D52" s="98"/>
      <c r="E52" s="97"/>
      <c r="F52" s="99"/>
    </row>
    <row r="53" spans="1:7" s="70" customFormat="1" x14ac:dyDescent="0.25">
      <c r="A53" s="94"/>
      <c r="B53" s="98"/>
      <c r="C53" s="100"/>
      <c r="D53" s="98"/>
      <c r="E53" s="97"/>
      <c r="F53" s="99"/>
    </row>
    <row r="54" spans="1:7" s="70" customFormat="1" x14ac:dyDescent="0.25">
      <c r="A54" s="94"/>
      <c r="B54" s="98"/>
      <c r="C54" s="100"/>
      <c r="D54" s="98"/>
      <c r="E54" s="97"/>
      <c r="F54" s="99"/>
    </row>
    <row r="55" spans="1:7" s="70" customFormat="1" x14ac:dyDescent="0.25">
      <c r="A55" s="94"/>
      <c r="B55" s="98"/>
      <c r="C55" s="100"/>
      <c r="D55" s="98"/>
      <c r="E55" s="97"/>
      <c r="F55" s="99"/>
    </row>
    <row r="56" spans="1:7" s="70" customFormat="1" x14ac:dyDescent="0.25">
      <c r="A56" s="94"/>
      <c r="B56" s="98"/>
      <c r="C56" s="100"/>
      <c r="D56" s="98"/>
      <c r="E56" s="97"/>
      <c r="F56" s="99"/>
    </row>
    <row r="57" spans="1:7" s="70" customFormat="1" x14ac:dyDescent="0.25">
      <c r="A57" s="94"/>
      <c r="B57" s="98"/>
      <c r="C57" s="100"/>
      <c r="D57" s="98"/>
      <c r="E57" s="97"/>
      <c r="F57" s="99"/>
    </row>
    <row r="58" spans="1:7" s="70" customFormat="1" x14ac:dyDescent="0.25">
      <c r="A58" s="94"/>
      <c r="B58" s="98"/>
      <c r="C58" s="100"/>
      <c r="D58" s="98"/>
      <c r="E58" s="97"/>
      <c r="F58" s="99"/>
    </row>
    <row r="59" spans="1:7" s="70" customFormat="1" x14ac:dyDescent="0.25">
      <c r="A59" s="94"/>
      <c r="B59" s="98"/>
      <c r="C59" s="100"/>
      <c r="D59" s="98"/>
      <c r="E59" s="97"/>
      <c r="F59" s="99"/>
    </row>
    <row r="60" spans="1:7" s="70" customFormat="1" x14ac:dyDescent="0.25">
      <c r="A60" s="94"/>
      <c r="B60" s="98"/>
      <c r="C60" s="100"/>
      <c r="D60" s="98"/>
      <c r="E60" s="97"/>
      <c r="F60" s="99"/>
    </row>
    <row r="61" spans="1:7" s="70" customFormat="1" hidden="1" x14ac:dyDescent="0.25">
      <c r="A61" s="94"/>
      <c r="B61" s="95"/>
      <c r="C61" s="100"/>
      <c r="D61" s="95"/>
      <c r="E61" s="97"/>
      <c r="F61" s="96"/>
    </row>
    <row r="62" spans="1:7" ht="34.5" customHeight="1" x14ac:dyDescent="0.25">
      <c r="A62" s="72" t="s">
        <v>115</v>
      </c>
      <c r="B62" s="73" t="s">
        <v>19</v>
      </c>
      <c r="C62" s="74">
        <f>C63+C64</f>
        <v>35</v>
      </c>
      <c r="D62" s="109" t="str">
        <f>IF(SUBTOTAL(3,C11:C61)=SUBTOTAL(103,C11:C61),'Summary and sign-off'!$A$47,'Summary and sign-off'!$A$48)</f>
        <v>Check - there are no hidden rows with data</v>
      </c>
      <c r="E62" s="165" t="str">
        <f>IF('Summary and sign-off'!F59='Summary and sign-off'!F53,'Summary and sign-off'!A51,'Summary and sign-off'!A49)</f>
        <v>Not all lines have an entry for "Description", "Was the gift accepted?" and "Estimated value in NZ$"</v>
      </c>
      <c r="F62" s="165"/>
      <c r="G62" s="70"/>
    </row>
    <row r="63" spans="1:7" ht="25.5" customHeight="1" x14ac:dyDescent="0.3">
      <c r="A63" s="75"/>
      <c r="B63" s="76" t="s">
        <v>20</v>
      </c>
      <c r="C63" s="77">
        <f>COUNTIF(C11:C61,'Summary and sign-off'!A44)</f>
        <v>11</v>
      </c>
      <c r="D63" s="19"/>
      <c r="E63" s="20"/>
      <c r="F63" s="21"/>
    </row>
    <row r="64" spans="1:7" ht="25.5" customHeight="1" x14ac:dyDescent="0.3">
      <c r="A64" s="75"/>
      <c r="B64" s="76" t="s">
        <v>18</v>
      </c>
      <c r="C64" s="77">
        <f>COUNTIF(C11:C61,'Summary and sign-off'!A45)</f>
        <v>24</v>
      </c>
      <c r="D64" s="19"/>
      <c r="E64" s="20"/>
      <c r="F64" s="21"/>
    </row>
    <row r="65" spans="1:6" x14ac:dyDescent="0.25">
      <c r="A65" s="22"/>
      <c r="B65" s="23"/>
      <c r="C65" s="22"/>
      <c r="D65" s="24"/>
      <c r="E65" s="24"/>
      <c r="F65" s="22"/>
    </row>
    <row r="66" spans="1:6" x14ac:dyDescent="0.25">
      <c r="A66" s="23" t="s">
        <v>6</v>
      </c>
      <c r="B66" s="23"/>
      <c r="C66" s="23"/>
      <c r="D66" s="23"/>
      <c r="E66" s="23"/>
      <c r="F66" s="23"/>
    </row>
    <row r="67" spans="1:6" ht="12.6" customHeight="1" x14ac:dyDescent="0.25">
      <c r="A67" s="25" t="s">
        <v>34</v>
      </c>
      <c r="B67" s="22"/>
      <c r="C67" s="22"/>
      <c r="D67" s="22"/>
      <c r="E67" s="22"/>
      <c r="F67" s="26"/>
    </row>
    <row r="68" spans="1:6" x14ac:dyDescent="0.25">
      <c r="A68" s="25" t="s">
        <v>108</v>
      </c>
      <c r="B68" s="27"/>
      <c r="C68" s="28"/>
      <c r="D68" s="28"/>
      <c r="E68" s="28"/>
      <c r="F68" s="29"/>
    </row>
    <row r="69" spans="1:6" x14ac:dyDescent="0.25">
      <c r="A69" s="25" t="s">
        <v>11</v>
      </c>
      <c r="B69" s="30"/>
      <c r="C69" s="30"/>
      <c r="D69" s="30"/>
      <c r="E69" s="30"/>
      <c r="F69" s="30"/>
    </row>
    <row r="70" spans="1:6" ht="12.75" customHeight="1" x14ac:dyDescent="0.25">
      <c r="A70" s="25" t="s">
        <v>59</v>
      </c>
      <c r="B70" s="22"/>
      <c r="C70" s="22"/>
      <c r="D70" s="22"/>
      <c r="E70" s="22"/>
      <c r="F70" s="22"/>
    </row>
    <row r="71" spans="1:6" ht="12.9" customHeight="1" x14ac:dyDescent="0.25">
      <c r="A71" s="31" t="s">
        <v>21</v>
      </c>
      <c r="B71" s="32"/>
      <c r="C71" s="32"/>
      <c r="D71" s="32"/>
      <c r="E71" s="32"/>
      <c r="F71" s="32"/>
    </row>
    <row r="72" spans="1:6" x14ac:dyDescent="0.25">
      <c r="A72" s="33" t="s">
        <v>37</v>
      </c>
      <c r="B72" s="34"/>
      <c r="C72" s="29"/>
      <c r="D72" s="29"/>
      <c r="E72" s="29"/>
      <c r="F72" s="29"/>
    </row>
    <row r="73" spans="1:6" ht="12.75" customHeight="1" x14ac:dyDescent="0.25">
      <c r="A73" s="33" t="s">
        <v>117</v>
      </c>
      <c r="B73" s="25"/>
      <c r="C73" s="35"/>
      <c r="D73" s="35"/>
      <c r="E73" s="35"/>
      <c r="F73" s="35"/>
    </row>
    <row r="74" spans="1:6" ht="12.75" customHeight="1" x14ac:dyDescent="0.25">
      <c r="A74" s="25"/>
      <c r="B74" s="25"/>
      <c r="C74" s="35"/>
      <c r="D74" s="35"/>
      <c r="E74" s="35"/>
      <c r="F74" s="35"/>
    </row>
    <row r="75" spans="1:6" ht="12.75" hidden="1" customHeight="1" x14ac:dyDescent="0.25">
      <c r="A75" s="25"/>
      <c r="B75" s="25"/>
      <c r="C75" s="35"/>
      <c r="D75" s="35"/>
      <c r="E75" s="35"/>
      <c r="F75" s="35"/>
    </row>
    <row r="76" spans="1:6" hidden="1" x14ac:dyDescent="0.25"/>
    <row r="77" spans="1:6" hidden="1" x14ac:dyDescent="0.25"/>
    <row r="78" spans="1:6" hidden="1" x14ac:dyDescent="0.25">
      <c r="A78" s="23"/>
      <c r="B78" s="23"/>
      <c r="C78" s="23"/>
      <c r="D78" s="23"/>
      <c r="E78" s="23"/>
      <c r="F78" s="23"/>
    </row>
    <row r="79" spans="1:6" hidden="1" x14ac:dyDescent="0.25">
      <c r="A79" s="23"/>
      <c r="B79" s="23"/>
      <c r="C79" s="23"/>
      <c r="D79" s="23"/>
      <c r="E79" s="23"/>
      <c r="F79" s="23"/>
    </row>
    <row r="80" spans="1:6" hidden="1" x14ac:dyDescent="0.25">
      <c r="A80" s="23"/>
      <c r="B80" s="23"/>
      <c r="C80" s="23"/>
      <c r="D80" s="23"/>
      <c r="E80" s="23"/>
      <c r="F80" s="23"/>
    </row>
    <row r="81" spans="1:6" hidden="1" x14ac:dyDescent="0.25">
      <c r="A81" s="23"/>
      <c r="B81" s="23"/>
      <c r="C81" s="23"/>
      <c r="D81" s="23"/>
      <c r="E81" s="23"/>
      <c r="F81" s="23"/>
    </row>
    <row r="82" spans="1:6" hidden="1" x14ac:dyDescent="0.25">
      <c r="A82" s="23"/>
      <c r="B82" s="23"/>
      <c r="C82" s="23"/>
      <c r="D82" s="23"/>
      <c r="E82" s="23"/>
      <c r="F82" s="23"/>
    </row>
    <row r="83" spans="1:6" hidden="1" x14ac:dyDescent="0.25"/>
    <row r="84" spans="1:6" hidden="1" x14ac:dyDescent="0.25"/>
    <row r="85" spans="1:6" hidden="1" x14ac:dyDescent="0.25"/>
    <row r="86" spans="1:6" hidden="1" x14ac:dyDescent="0.25"/>
    <row r="87" spans="1:6" hidden="1" x14ac:dyDescent="0.25"/>
    <row r="88" spans="1:6" hidden="1" x14ac:dyDescent="0.25"/>
    <row r="89" spans="1:6" hidden="1" x14ac:dyDescent="0.25"/>
    <row r="90" spans="1:6" hidden="1" x14ac:dyDescent="0.25"/>
    <row r="91" spans="1:6" hidden="1" x14ac:dyDescent="0.25"/>
    <row r="92" spans="1:6" hidden="1" x14ac:dyDescent="0.25"/>
    <row r="93" spans="1:6" hidden="1" x14ac:dyDescent="0.25"/>
    <row r="94" spans="1:6" hidden="1" x14ac:dyDescent="0.25"/>
    <row r="95" spans="1:6" hidden="1" x14ac:dyDescent="0.25"/>
    <row r="96" spans="1:6" hidden="1" x14ac:dyDescent="0.25"/>
    <row r="97" hidden="1" x14ac:dyDescent="0.25"/>
    <row r="98" hidden="1" x14ac:dyDescent="0.25"/>
    <row r="99" hidden="1" x14ac:dyDescent="0.25"/>
    <row r="100" hidden="1" x14ac:dyDescent="0.25"/>
    <row r="101" hidden="1" x14ac:dyDescent="0.25"/>
    <row r="102" hidden="1"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sheetData>
  <sheetProtection sheet="1" formatCells="0" insertRows="0" deleteRows="0"/>
  <mergeCells count="10">
    <mergeCell ref="E62:F62"/>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xr:uid="{00000000-0002-0000-0500-000000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61" xr:uid="{00000000-0002-0000-0500-000001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2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3000000}">
          <x14:formula1>
            <xm:f>'Summary and sign-off'!$A$29:$A$30</xm:f>
          </x14:formula1>
          <xm:sqref>B7:F7</xm:sqref>
        </x14:dataValidation>
        <x14:dataValidation type="list" allowBlank="1" showInputMessage="1" showErrorMessage="1" error="Use the drop down list (at the right of the cell)" xr:uid="{00000000-0002-0000-0500-000004000000}">
          <x14:formula1>
            <xm:f>'Summary and sign-off'!$A$44:$A$45</xm:f>
          </x14:formula1>
          <xm:sqref>C11:C61</xm:sqref>
        </x14:dataValidation>
        <x14:dataValidation type="list" errorStyle="information" operator="greaterThan" allowBlank="1" showInputMessage="1" prompt="Provide specific $ value if possible" xr:uid="{00000000-0002-0000-0500-000005000000}">
          <x14:formula1>
            <xm:f>'Summary and sign-off'!$A$38:$A$43</xm:f>
          </x14:formula1>
          <xm:sqref>E11:E61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F579D7F4-D0D7-4BCB-BBEA-E7C37A64913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12165527-d881-4234-97f9-ee139a3f0c31"/>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Allan Potter</cp:lastModifiedBy>
  <cp:lastPrinted>2019-07-29T04:42:42Z</cp:lastPrinted>
  <dcterms:created xsi:type="dcterms:W3CDTF">2010-10-17T20:59:02Z</dcterms:created>
  <dcterms:modified xsi:type="dcterms:W3CDTF">2019-07-31T02:39:32Z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